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
    </mc:Choice>
  </mc:AlternateContent>
  <xr:revisionPtr revIDLastSave="0" documentId="13_ncr:1_{3BB03ACF-7DC1-43CF-8613-4151899DE38D}" xr6:coauthVersionLast="47" xr6:coauthVersionMax="47" xr10:uidLastSave="{00000000-0000-0000-0000-000000000000}"/>
  <bookViews>
    <workbookView xWindow="-110" yWindow="-110" windowWidth="19420" windowHeight="10300" activeTab="1" xr2:uid="{00000000-000D-0000-FFFF-FFFF00000000}"/>
  </bookViews>
  <sheets>
    <sheet name="FORMAT 1" sheetId="12" r:id="rId1"/>
    <sheet name="FORMAT 3b " sheetId="5" r:id="rId2"/>
    <sheet name="FORMAT 7 " sheetId="6" r:id="rId3"/>
    <sheet name="FORMAT 6" sheetId="7" r:id="rId4"/>
    <sheet name="FORMAT 8" sheetId="9" r:id="rId5"/>
    <sheet name="Format 9" sheetId="8" r:id="rId6"/>
  </sheets>
  <externalReferences>
    <externalReference r:id="rId7"/>
    <externalReference r:id="rId8"/>
    <externalReference r:id="rId9"/>
    <externalReference r:id="rId10"/>
    <externalReference r:id="rId11"/>
    <externalReference r:id="rId12"/>
  </externalReferences>
  <definedNames>
    <definedName name="f.7" localSheetId="3">[1]RKPD!$B$3:$M$1048576</definedName>
    <definedName name="f.7">[2]RKPD!$B$3:$M$1048576</definedName>
    <definedName name="KUA" localSheetId="3">'[1]KUA-PPAS'!$B$3:$K$104</definedName>
    <definedName name="KUA">'[2]KUA-PPAS'!$B$3:$K$104</definedName>
    <definedName name="_xlnm.Print_Area" localSheetId="0">'FORMAT 1'!$A$3:$M$77</definedName>
    <definedName name="RKA" localSheetId="3">[1]RKA!$B$4:$N$1048576</definedName>
    <definedName name="RKA">[2]RKA!$B$4:$N$1048576</definedName>
    <definedName name="RKPD" localSheetId="3">[1]RKPD!$B$3:$M$1048576</definedName>
    <definedName name="RKPD">[3]RKPD!$B$3:$M$1048576</definedName>
    <definedName name="RPJMD" localSheetId="3">'[1]Program RPJMD_pokok'!$B$3:$P$61</definedName>
    <definedName name="RPJMD">'[3]Program RPJMD_pokok'!$B$3:$P$61</definedName>
    <definedName name="RPJMD2" localSheetId="3">'[1]Program RPJMD_revisi'!$B$3:$O$1048576</definedName>
    <definedName name="RPJMD2">'[2]Program RPJMD_revisi'!$B$3:$O$1048576</definedName>
    <definedName name="RR" localSheetId="3">'[4]Program RPJMD_revisi'!$B$3:$O$1048576</definedName>
    <definedName name="RR">'[5]Program RPJMD_revisi'!$B$3:$O$1048576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12" l="1"/>
  <c r="J40" i="12" s="1"/>
  <c r="H39" i="12"/>
  <c r="J39" i="12" s="1"/>
  <c r="H33" i="12"/>
  <c r="J33" i="12" s="1"/>
  <c r="H32" i="12"/>
  <c r="H31" i="12"/>
  <c r="H26" i="12" s="1"/>
  <c r="J26" i="12" s="1"/>
  <c r="H24" i="12"/>
  <c r="H23" i="12" s="1"/>
  <c r="J23" i="12" s="1"/>
  <c r="H22" i="12"/>
  <c r="J22" i="12" s="1"/>
  <c r="H20" i="12"/>
  <c r="J20" i="12" s="1"/>
  <c r="H19" i="12"/>
  <c r="J19" i="12" s="1"/>
  <c r="H17" i="12"/>
  <c r="H14" i="12"/>
  <c r="H53" i="12"/>
  <c r="J53" i="12" s="1"/>
  <c r="H52" i="12"/>
  <c r="J52" i="12" s="1"/>
  <c r="D73" i="12"/>
  <c r="K64" i="12"/>
  <c r="I64" i="12"/>
  <c r="K63" i="12"/>
  <c r="I63" i="12"/>
  <c r="G62" i="12"/>
  <c r="G61" i="12" s="1"/>
  <c r="I62" i="12"/>
  <c r="K62" i="12"/>
  <c r="K60" i="12"/>
  <c r="J60" i="12"/>
  <c r="I60" i="12"/>
  <c r="H59" i="12"/>
  <c r="J59" i="12" s="1"/>
  <c r="G59" i="12"/>
  <c r="K57" i="12"/>
  <c r="J57" i="12"/>
  <c r="I57" i="12"/>
  <c r="K56" i="12"/>
  <c r="J56" i="12"/>
  <c r="I56" i="12"/>
  <c r="H55" i="12"/>
  <c r="J55" i="12" s="1"/>
  <c r="G55" i="12"/>
  <c r="K55" i="12"/>
  <c r="H54" i="12"/>
  <c r="J54" i="12" s="1"/>
  <c r="K53" i="12"/>
  <c r="I53" i="12"/>
  <c r="K52" i="12"/>
  <c r="I52" i="12"/>
  <c r="G51" i="12"/>
  <c r="K49" i="12"/>
  <c r="I49" i="12"/>
  <c r="G48" i="12"/>
  <c r="I48" i="12"/>
  <c r="K48" i="12"/>
  <c r="K47" i="12"/>
  <c r="I47" i="12"/>
  <c r="G46" i="12"/>
  <c r="I46" i="12"/>
  <c r="K46" i="12"/>
  <c r="G45" i="12"/>
  <c r="K44" i="12"/>
  <c r="I44" i="12"/>
  <c r="K43" i="12"/>
  <c r="J43" i="12"/>
  <c r="I43" i="12"/>
  <c r="K42" i="12"/>
  <c r="J42" i="12"/>
  <c r="I42" i="12"/>
  <c r="G41" i="12"/>
  <c r="E41" i="12"/>
  <c r="K40" i="12"/>
  <c r="I40" i="12"/>
  <c r="K39" i="12"/>
  <c r="I39" i="12"/>
  <c r="K38" i="12"/>
  <c r="I38" i="12"/>
  <c r="G37" i="12"/>
  <c r="H37" i="12"/>
  <c r="J37" i="12" s="1"/>
  <c r="K37" i="12"/>
  <c r="K36" i="12"/>
  <c r="I36" i="12"/>
  <c r="K35" i="12"/>
  <c r="I35" i="12"/>
  <c r="G34" i="12"/>
  <c r="I34" i="12"/>
  <c r="E34" i="12"/>
  <c r="K34" i="12" s="1"/>
  <c r="K33" i="12"/>
  <c r="I33" i="12"/>
  <c r="K32" i="12"/>
  <c r="J32" i="12"/>
  <c r="I32" i="12"/>
  <c r="K31" i="12"/>
  <c r="J31" i="12"/>
  <c r="I31" i="12"/>
  <c r="K30" i="12"/>
  <c r="I30" i="12"/>
  <c r="K29" i="12"/>
  <c r="I29" i="12"/>
  <c r="K28" i="12"/>
  <c r="I28" i="12"/>
  <c r="K27" i="12"/>
  <c r="I27" i="12"/>
  <c r="G26" i="12"/>
  <c r="K25" i="12"/>
  <c r="I25" i="12"/>
  <c r="K24" i="12"/>
  <c r="I24" i="12"/>
  <c r="G23" i="12"/>
  <c r="I23" i="12"/>
  <c r="K22" i="12"/>
  <c r="I22" i="12"/>
  <c r="G21" i="12"/>
  <c r="K20" i="12"/>
  <c r="I20" i="12"/>
  <c r="K19" i="12"/>
  <c r="I19" i="12"/>
  <c r="G18" i="12"/>
  <c r="K18" i="12" s="1"/>
  <c r="K17" i="12"/>
  <c r="I17" i="12"/>
  <c r="K16" i="12"/>
  <c r="I16" i="12"/>
  <c r="K15" i="12"/>
  <c r="I15" i="12"/>
  <c r="K14" i="12"/>
  <c r="I14" i="12"/>
  <c r="G13" i="12"/>
  <c r="K13" i="12"/>
  <c r="J24" i="12" l="1"/>
  <c r="H51" i="12"/>
  <c r="J51" i="12" s="1"/>
  <c r="H41" i="12"/>
  <c r="J41" i="12" s="1"/>
  <c r="K21" i="12"/>
  <c r="I21" i="12"/>
  <c r="I18" i="12"/>
  <c r="H18" i="12"/>
  <c r="N13" i="12" a="1"/>
  <c r="N13" i="12" s="1"/>
  <c r="H13" i="12"/>
  <c r="H12" i="12" s="1"/>
  <c r="I37" i="12"/>
  <c r="K23" i="12"/>
  <c r="I55" i="12"/>
  <c r="I51" i="12"/>
  <c r="I59" i="12"/>
  <c r="K45" i="12"/>
  <c r="K26" i="12"/>
  <c r="K41" i="12"/>
  <c r="H58" i="12"/>
  <c r="J58" i="12" s="1"/>
  <c r="K61" i="12"/>
  <c r="I26" i="12"/>
  <c r="I41" i="12"/>
  <c r="K51" i="12"/>
  <c r="K59" i="12"/>
  <c r="H21" i="12"/>
  <c r="J21" i="12" s="1"/>
  <c r="I13" i="12"/>
  <c r="E66" i="12"/>
  <c r="G12" i="12"/>
  <c r="I45" i="12"/>
  <c r="G50" i="12"/>
  <c r="H50" i="12" s="1"/>
  <c r="J50" i="12" s="1"/>
  <c r="G54" i="12"/>
  <c r="I54" i="12" s="1"/>
  <c r="G58" i="12"/>
  <c r="I58" i="12" s="1"/>
  <c r="I61" i="12"/>
  <c r="F63" i="9"/>
  <c r="F62" i="9"/>
  <c r="F58" i="9"/>
  <c r="F56" i="9"/>
  <c r="F55" i="9"/>
  <c r="F52" i="9"/>
  <c r="F51" i="9"/>
  <c r="F48" i="9"/>
  <c r="F46" i="9"/>
  <c r="F43" i="9"/>
  <c r="F42" i="9"/>
  <c r="F41" i="9"/>
  <c r="F39" i="9"/>
  <c r="F38" i="9"/>
  <c r="F37" i="9"/>
  <c r="F35" i="9"/>
  <c r="F34" i="9"/>
  <c r="F32" i="9"/>
  <c r="F31" i="9"/>
  <c r="F30" i="9"/>
  <c r="F29" i="9"/>
  <c r="F28" i="9"/>
  <c r="F27" i="9"/>
  <c r="F26" i="9"/>
  <c r="F24" i="9"/>
  <c r="F23" i="9"/>
  <c r="F21" i="9"/>
  <c r="F19" i="9"/>
  <c r="F18" i="9"/>
  <c r="F16" i="9"/>
  <c r="F15" i="9"/>
  <c r="F14" i="9"/>
  <c r="F13" i="9"/>
  <c r="L76" i="7"/>
  <c r="L69" i="7"/>
  <c r="L68" i="7"/>
  <c r="L60" i="7"/>
  <c r="L61" i="7"/>
  <c r="L27" i="7"/>
  <c r="L23" i="7"/>
  <c r="L19" i="7"/>
  <c r="L18" i="7"/>
  <c r="L67" i="7"/>
  <c r="L66" i="7" s="1"/>
  <c r="H28" i="9"/>
  <c r="K58" i="12" l="1"/>
  <c r="K50" i="12"/>
  <c r="I50" i="12"/>
  <c r="N12" i="12" a="1"/>
  <c r="N12" i="12" s="1"/>
  <c r="F66" i="12"/>
  <c r="I12" i="12"/>
  <c r="K12" i="12"/>
  <c r="G66" i="12"/>
  <c r="K54" i="12"/>
  <c r="V16" i="7"/>
  <c r="I66" i="12" l="1"/>
  <c r="H69" i="12"/>
  <c r="G73" i="12"/>
  <c r="H68" i="12"/>
  <c r="H66" i="12"/>
  <c r="J66" i="12" s="1"/>
  <c r="H74" i="12"/>
  <c r="E69" i="12"/>
  <c r="G69" i="12"/>
  <c r="K66" i="12"/>
  <c r="D72" i="12" s="1"/>
  <c r="T88" i="7"/>
  <c r="T68" i="7"/>
  <c r="T62" i="7"/>
  <c r="T37" i="7"/>
  <c r="T36" i="7"/>
  <c r="T35" i="7"/>
  <c r="T34" i="7"/>
  <c r="T28" i="7"/>
  <c r="M17" i="7"/>
  <c r="N17" i="7"/>
  <c r="O17" i="7"/>
  <c r="P17" i="7"/>
  <c r="Q17" i="7"/>
  <c r="R17" i="7"/>
  <c r="U20" i="7"/>
  <c r="U21" i="7" s="1"/>
  <c r="M22" i="7"/>
  <c r="N22" i="7"/>
  <c r="O22" i="7"/>
  <c r="P22" i="7"/>
  <c r="Q22" i="7"/>
  <c r="R22" i="7"/>
  <c r="U38" i="7"/>
  <c r="U39" i="7" s="1"/>
  <c r="U43" i="7"/>
  <c r="U44" i="7" s="1"/>
  <c r="M45" i="7"/>
  <c r="N45" i="7"/>
  <c r="O45" i="7"/>
  <c r="P45" i="7"/>
  <c r="Q45" i="7"/>
  <c r="R45" i="7"/>
  <c r="U49" i="7"/>
  <c r="U50" i="7" s="1"/>
  <c r="M51" i="7"/>
  <c r="N51" i="7"/>
  <c r="O51" i="7"/>
  <c r="P51" i="7"/>
  <c r="Q51" i="7"/>
  <c r="R51" i="7"/>
  <c r="U55" i="7"/>
  <c r="U56" i="7" s="1"/>
  <c r="U63" i="7"/>
  <c r="U64" i="7" s="1"/>
  <c r="U70" i="7"/>
  <c r="U71" i="7" s="1"/>
  <c r="U77" i="7"/>
  <c r="U78" i="7" s="1"/>
  <c r="U90" i="7"/>
  <c r="T59" i="7"/>
  <c r="T52" i="7"/>
  <c r="T51" i="7" s="1"/>
  <c r="T48" i="7"/>
  <c r="T47" i="7"/>
  <c r="T46" i="7"/>
  <c r="L41" i="7"/>
  <c r="T41" i="7" s="1"/>
  <c r="L33" i="7"/>
  <c r="T33" i="7" s="1"/>
  <c r="L32" i="7"/>
  <c r="T32" i="7" s="1"/>
  <c r="T27" i="7"/>
  <c r="T23" i="7"/>
  <c r="T22" i="7" s="1"/>
  <c r="T19" i="7"/>
  <c r="T18" i="7"/>
  <c r="L14" i="7"/>
  <c r="T14" i="7" s="1"/>
  <c r="L13" i="7"/>
  <c r="T13" i="7" s="1"/>
  <c r="L12" i="7"/>
  <c r="T12" i="7" s="1"/>
  <c r="L11" i="7"/>
  <c r="T11" i="7" s="1"/>
  <c r="M14" i="5"/>
  <c r="C11" i="5"/>
  <c r="C14" i="5" s="1"/>
  <c r="L75" i="7"/>
  <c r="L74" i="7" s="1"/>
  <c r="L73" i="7" s="1"/>
  <c r="L42" i="7"/>
  <c r="T42" i="7" s="1"/>
  <c r="T45" i="7" l="1"/>
  <c r="X45" i="7" s="1"/>
  <c r="Z45" i="7" s="1"/>
  <c r="X51" i="7"/>
  <c r="Z51" i="7" s="1"/>
  <c r="U29" i="7"/>
  <c r="U30" i="7" s="1"/>
  <c r="T17" i="7"/>
  <c r="X22" i="7"/>
  <c r="Z22" i="7" s="1"/>
  <c r="F17" i="9"/>
  <c r="F7" i="9"/>
  <c r="E18" i="8"/>
  <c r="E17" i="8"/>
  <c r="E15" i="8"/>
  <c r="E14" i="8"/>
  <c r="K61" i="7"/>
  <c r="K59" i="7"/>
  <c r="F54" i="9" l="1"/>
  <c r="F20" i="9"/>
  <c r="F50" i="9"/>
  <c r="F59" i="9"/>
  <c r="F57" i="9"/>
  <c r="F22" i="9"/>
  <c r="F47" i="9"/>
  <c r="F25" i="9"/>
  <c r="F12" i="9"/>
  <c r="F36" i="9"/>
  <c r="F33" i="9"/>
  <c r="F45" i="9"/>
  <c r="F61" i="9"/>
  <c r="F40" i="9"/>
  <c r="L82" i="7"/>
  <c r="X17" i="7"/>
  <c r="Z17" i="7" s="1"/>
  <c r="F10" i="9" l="1"/>
  <c r="F49" i="9"/>
  <c r="F60" i="9"/>
  <c r="F44" i="9"/>
  <c r="F53" i="9"/>
  <c r="D9" i="7" l="1"/>
  <c r="D10" i="7"/>
  <c r="D11" i="7"/>
  <c r="D12" i="7"/>
  <c r="D13" i="7"/>
  <c r="I9" i="7"/>
  <c r="K74" i="7" l="1"/>
  <c r="K73" i="7" s="1"/>
  <c r="I74" i="7"/>
  <c r="T82" i="7"/>
  <c r="T75" i="7"/>
  <c r="K45" i="7" l="1"/>
  <c r="S45" i="7" s="1"/>
  <c r="W45" i="7" s="1"/>
  <c r="Y45" i="7" s="1"/>
  <c r="G7" i="9" l="1"/>
  <c r="E16" i="8" l="1"/>
  <c r="G10" i="9"/>
  <c r="J89" i="7" l="1"/>
  <c r="J88" i="7"/>
  <c r="J82" i="7"/>
  <c r="J75" i="7"/>
  <c r="J76" i="7"/>
  <c r="J69" i="7"/>
  <c r="J68" i="7"/>
  <c r="J62" i="7"/>
  <c r="J61" i="7" s="1"/>
  <c r="J60" i="7"/>
  <c r="J53" i="7"/>
  <c r="J54" i="7"/>
  <c r="J52" i="7"/>
  <c r="K40" i="7"/>
  <c r="J42" i="7"/>
  <c r="J41" i="7"/>
  <c r="J33" i="7"/>
  <c r="J34" i="7"/>
  <c r="J35" i="7"/>
  <c r="J36" i="7"/>
  <c r="J37" i="7"/>
  <c r="J32" i="7"/>
  <c r="J28" i="7"/>
  <c r="J27" i="7"/>
  <c r="J23" i="7"/>
  <c r="J19" i="7"/>
  <c r="J18" i="7"/>
  <c r="J12" i="7"/>
  <c r="J13" i="7"/>
  <c r="J14" i="7"/>
  <c r="J11" i="7"/>
  <c r="C9" i="7"/>
  <c r="I10" i="7"/>
  <c r="K10" i="7"/>
  <c r="L10" i="7"/>
  <c r="T10" i="7" s="1"/>
  <c r="X10" i="7" s="1"/>
  <c r="Z10" i="7" s="1"/>
  <c r="I17" i="7"/>
  <c r="K17" i="7"/>
  <c r="S17" i="7" s="1"/>
  <c r="W17" i="7" s="1"/>
  <c r="Y17" i="7" s="1"/>
  <c r="L17" i="7"/>
  <c r="I22" i="7"/>
  <c r="S22" i="7" s="1"/>
  <c r="K22" i="7"/>
  <c r="L22" i="7"/>
  <c r="I26" i="7"/>
  <c r="K26" i="7"/>
  <c r="L26" i="7"/>
  <c r="I31" i="7"/>
  <c r="K31" i="7"/>
  <c r="L31" i="7"/>
  <c r="I40" i="7"/>
  <c r="L40" i="7"/>
  <c r="I45" i="7"/>
  <c r="U45" i="7" s="1"/>
  <c r="L45" i="7"/>
  <c r="I51" i="7"/>
  <c r="K51" i="7"/>
  <c r="S51" i="7" s="1"/>
  <c r="W51" i="7" s="1"/>
  <c r="Y51" i="7" s="1"/>
  <c r="L51" i="7"/>
  <c r="I66" i="7"/>
  <c r="I67" i="7"/>
  <c r="K67" i="7"/>
  <c r="K66" i="7" s="1"/>
  <c r="AF67" i="7"/>
  <c r="I73" i="7"/>
  <c r="I80" i="7"/>
  <c r="I81" i="7"/>
  <c r="K81" i="7"/>
  <c r="K80" i="7" s="1"/>
  <c r="L81" i="7"/>
  <c r="L80" i="7" s="1"/>
  <c r="I86" i="7"/>
  <c r="I87" i="7"/>
  <c r="K87" i="7"/>
  <c r="K86" i="7" s="1"/>
  <c r="L87" i="7"/>
  <c r="L86" i="7" s="1"/>
  <c r="U51" i="7" l="1"/>
  <c r="J24" i="7"/>
  <c r="V24" i="7" s="1"/>
  <c r="V25" i="7" s="1"/>
  <c r="U24" i="7"/>
  <c r="U25" i="7" s="1"/>
  <c r="J81" i="7"/>
  <c r="J80" i="7" s="1"/>
  <c r="V49" i="7"/>
  <c r="V50" i="7" s="1"/>
  <c r="U17" i="7"/>
  <c r="U22" i="7"/>
  <c r="W22" i="7"/>
  <c r="Y22" i="7" s="1"/>
  <c r="W10" i="7"/>
  <c r="Y10" i="7" s="1"/>
  <c r="AP76" i="7"/>
  <c r="J74" i="7"/>
  <c r="AP36" i="7"/>
  <c r="AP34" i="7"/>
  <c r="AP53" i="7"/>
  <c r="AP32" i="7"/>
  <c r="AP82" i="7"/>
  <c r="AP69" i="7"/>
  <c r="AP46" i="7"/>
  <c r="J63" i="7"/>
  <c r="V63" i="7" s="1"/>
  <c r="V64" i="7" s="1"/>
  <c r="J29" i="7"/>
  <c r="AF29" i="7" s="1"/>
  <c r="J45" i="7"/>
  <c r="V45" i="7" s="1"/>
  <c r="AP88" i="7"/>
  <c r="AP75" i="7"/>
  <c r="J59" i="7"/>
  <c r="J58" i="7" s="1"/>
  <c r="AP37" i="7"/>
  <c r="AP35" i="7"/>
  <c r="AP33" i="7"/>
  <c r="AP23" i="7"/>
  <c r="J22" i="7"/>
  <c r="V22" i="7" s="1"/>
  <c r="AE12" i="7"/>
  <c r="J90" i="7"/>
  <c r="AF90" i="7" s="1"/>
  <c r="J87" i="7"/>
  <c r="J86" i="7" s="1"/>
  <c r="AP89" i="7"/>
  <c r="J83" i="7"/>
  <c r="U83" i="7" s="1"/>
  <c r="U84" i="7" s="1"/>
  <c r="AP60" i="7"/>
  <c r="AP54" i="7"/>
  <c r="AP47" i="7"/>
  <c r="AP11" i="7"/>
  <c r="J26" i="7"/>
  <c r="J40" i="7"/>
  <c r="J51" i="7"/>
  <c r="V51" i="7" s="1"/>
  <c r="J67" i="7"/>
  <c r="J66" i="7" s="1"/>
  <c r="J43" i="7"/>
  <c r="AF43" i="7" s="1"/>
  <c r="J49" i="7"/>
  <c r="J70" i="7"/>
  <c r="V70" i="7" s="1"/>
  <c r="V71" i="7" s="1"/>
  <c r="AP62" i="7"/>
  <c r="AP48" i="7"/>
  <c r="AP42" i="7"/>
  <c r="AP41" i="7"/>
  <c r="J55" i="7"/>
  <c r="V55" i="7" s="1"/>
  <c r="V56" i="7" s="1"/>
  <c r="U91" i="7"/>
  <c r="AP28" i="7"/>
  <c r="J20" i="7"/>
  <c r="AF20" i="7" s="1"/>
  <c r="J17" i="7"/>
  <c r="V17" i="7" s="1"/>
  <c r="J31" i="7"/>
  <c r="J38" i="7"/>
  <c r="V38" i="7" s="1"/>
  <c r="V39" i="7" s="1"/>
  <c r="K9" i="7"/>
  <c r="AP27" i="7"/>
  <c r="AP19" i="7"/>
  <c r="AP14" i="7"/>
  <c r="AP12" i="7"/>
  <c r="J10" i="7"/>
  <c r="J15" i="7"/>
  <c r="AG11" i="7"/>
  <c r="AP18" i="7"/>
  <c r="AP68" i="7"/>
  <c r="AP52" i="7"/>
  <c r="AF24" i="7"/>
  <c r="AP13" i="7"/>
  <c r="AF11" i="7"/>
  <c r="U15" i="7"/>
  <c r="N4" i="7"/>
  <c r="L9" i="7"/>
  <c r="V90" i="7" l="1"/>
  <c r="J73" i="7"/>
  <c r="J77" i="7"/>
  <c r="V83" i="7"/>
  <c r="V84" i="7" s="1"/>
  <c r="V20" i="7"/>
  <c r="V21" i="7" s="1"/>
  <c r="V43" i="7"/>
  <c r="V44" i="7" s="1"/>
  <c r="V29" i="7"/>
  <c r="V30" i="7" s="1"/>
  <c r="J93" i="7"/>
  <c r="P4" i="7"/>
  <c r="Q4" i="7" s="1"/>
  <c r="AG90" i="7"/>
  <c r="AG20" i="7"/>
  <c r="AG43" i="7"/>
  <c r="V91" i="7"/>
  <c r="AF84" i="7"/>
  <c r="AG84" i="7"/>
  <c r="AH24" i="7"/>
  <c r="AH11" i="7"/>
  <c r="AH12" i="7"/>
  <c r="AH13" i="7" s="1"/>
  <c r="AF15" i="7"/>
  <c r="V15" i="7"/>
  <c r="AG29" i="7"/>
  <c r="L4" i="7"/>
  <c r="P95" i="7"/>
  <c r="AG15" i="7"/>
  <c r="AG24" i="7"/>
  <c r="AE51" i="7"/>
  <c r="AH43" i="7" l="1"/>
  <c r="AF78" i="7"/>
  <c r="V77" i="7"/>
  <c r="U4" i="7"/>
  <c r="AH29" i="7"/>
  <c r="AH20" i="7"/>
  <c r="AH84" i="7"/>
  <c r="AH90" i="7"/>
  <c r="AF93" i="7"/>
  <c r="AH15" i="7"/>
  <c r="T4" i="7"/>
  <c r="AH93" i="7"/>
  <c r="V78" i="7" l="1"/>
  <c r="AH78" i="7"/>
  <c r="G30" i="6"/>
  <c r="C18" i="5" l="1"/>
  <c r="N14" i="5" l="1"/>
  <c r="F11" i="9" l="1"/>
  <c r="J9" i="7"/>
  <c r="E21" i="8"/>
  <c r="I92" i="7" l="1"/>
  <c r="J4" i="7"/>
  <c r="AF9" i="7"/>
  <c r="AG78" i="7" l="1"/>
  <c r="AG93" i="7" s="1"/>
  <c r="U92" i="7"/>
  <c r="U93" i="7" l="1"/>
  <c r="V92" i="7"/>
  <c r="V93"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<sst xmlns="http://schemas.openxmlformats.org/spreadsheetml/2006/main" count="845" uniqueCount="456">
  <si>
    <t>FORMULIR EVALUASI HASIL RENJA PERANGKAT DAERAH</t>
  </si>
  <si>
    <t>No</t>
  </si>
  <si>
    <t>Program/Kegiatan</t>
  </si>
  <si>
    <t>Realisasi Kinerja Sampai Dengan Triwulan</t>
  </si>
  <si>
    <t>I</t>
  </si>
  <si>
    <t>II</t>
  </si>
  <si>
    <t>III</t>
  </si>
  <si>
    <t>IV</t>
  </si>
  <si>
    <t>13=12/7x100%</t>
  </si>
  <si>
    <t>14 = 6 + 12</t>
  </si>
  <si>
    <t>15=14/5 x100%</t>
  </si>
  <si>
    <t>K</t>
  </si>
  <si>
    <t>Rp</t>
  </si>
  <si>
    <t>PROGRAM PENUNJANG URUSAN PEMERINTAH DAERAH KAB/KOTA</t>
  </si>
  <si>
    <t>Perencanaan, Penganggaran, dan Evaluasi Kinerja Perangkat Daerah</t>
  </si>
  <si>
    <t>- Penyusunan Dokumen Perencanaan  Perangkat Daerah</t>
  </si>
  <si>
    <t>- Koordinasi dan Penyusunan Dokumen RKA-SKPD</t>
  </si>
  <si>
    <t>- Koordinasi dan Penyusunan Dokumen DPA-SKPD</t>
  </si>
  <si>
    <t>- Evaluasi Kinerja Perangkat Daerah</t>
  </si>
  <si>
    <t>Rata-Rata Capaian Kinerja (%)</t>
  </si>
  <si>
    <t>Predikat Kinerja</t>
  </si>
  <si>
    <t>Administrasi Keuangan Perangkat Daerah</t>
  </si>
  <si>
    <t>- Penyediaan Gaji dan tujangan ASN</t>
  </si>
  <si>
    <t>Administrasi Barang Milik Daerah pada Perangkat Daerah</t>
  </si>
  <si>
    <t>- Penatausahaan Barang Milik Daerah pada SKPD</t>
  </si>
  <si>
    <t>Administrasi Kepegawaian Perangkat Daerah</t>
  </si>
  <si>
    <t>- Pendataan dan Pengolahan Admministrasi Kepegawaian</t>
  </si>
  <si>
    <t>- Bimbingan Teknis Implementasi Peraturan Perundang-Undangan</t>
  </si>
  <si>
    <t>Administrasi Umum Perangkat Daerah</t>
  </si>
  <si>
    <t>- Penyediaan Komponen Instalasi Listrik/Penerangan Bangunan Kantor</t>
  </si>
  <si>
    <t xml:space="preserve">- Penyediaan Bahan Logistik Kantor </t>
  </si>
  <si>
    <t>- Penyediaan Barang Cetakan dan Penggandaan</t>
  </si>
  <si>
    <t>- Penyediaan Bahan Bacaan dan Peraturan Perundang-Undangan</t>
  </si>
  <si>
    <t>- Fasilitas Kunjungan Tamu</t>
  </si>
  <si>
    <t>- Penyelenggaran Rapat Koordinasi dan Konsultasi SKPD</t>
  </si>
  <si>
    <t>Pengadaan Barang Milik Daerah Penunjang Urusan Pemerintah Daerah</t>
  </si>
  <si>
    <t>- Pengadaan Peralatan dan Mesin Lainnya</t>
  </si>
  <si>
    <t>Penyediaan Jasa Penunjang Urusan Pemerintah Daerah</t>
  </si>
  <si>
    <t>- Penyediaan Jasa Surat Menyurat</t>
  </si>
  <si>
    <t>- Penyediaan  Jasa Komunikasi, Sumber Daya Air dan Listrik</t>
  </si>
  <si>
    <t>- Penyediaan Jasa Peralatan dan Perlengkapan Kantor</t>
  </si>
  <si>
    <t>- Penyediaan Jasa Pelayanan Umum Kantor</t>
  </si>
  <si>
    <t>Pemeliharaan Barang Milik Daerah Penunjang Urusan Pemerintah Daerah</t>
  </si>
  <si>
    <t>- Penyediaan Jasa Pemeliharaan, Biaya Pemeliharaan, dan Pajak Kendaraan Perorangan Dinas atau Kendaraan Dinas Jabatan</t>
  </si>
  <si>
    <t>- Pemeliharaan Peralatan dan Mesin Lainnya</t>
  </si>
  <si>
    <t>- Pemeliharaan/Rehabilitasi Gedung Kantor dan Bangunan Lainnya</t>
  </si>
  <si>
    <t>Pelaksanaan Urusan Pemerintahan yang Dilimpahkan kepada Camat</t>
  </si>
  <si>
    <t>PROGRAM PEMBERDAYAAN MASYARAKAT</t>
  </si>
  <si>
    <t xml:space="preserve">Koordinasi Kegiatan Pemberdayaan Desa </t>
  </si>
  <si>
    <t>- Peningkatan Partisipasi Masyarakat Dalam Forum Musyawarah Perencanaan Pembangunan di Desa</t>
  </si>
  <si>
    <t>- Peningkatan Efektifitas Kegiatan Pemberdayaan Masyarakat di Wilayah Kecamatan</t>
  </si>
  <si>
    <t>PROGRAM KOORDINASI KETENTRAMAN DAN KETERTIBAN UMUM</t>
  </si>
  <si>
    <t>Koordinasi Upaya Penyelenggaraan Ketentraman dan Ketertiban Umum</t>
  </si>
  <si>
    <t>- Sinergitas Dengan Kepolisian Negara Republik Indonesia, Tentara Nasional Indonesia dan Instansi Vertikal di Wilayah Kecamatan</t>
  </si>
  <si>
    <t>- Harmonisasi Hubungan Dengan Tokoh Agama dan Tokoh Masyarakat</t>
  </si>
  <si>
    <t>PROGRAM PENYELENGGARAAN URUSAN PEMERINTAHAN UMUM</t>
  </si>
  <si>
    <t>Penyelenggaraan Urusan Pemerintahan  Umum sesuai Penugasan Kepala Daerah</t>
  </si>
  <si>
    <t>- Pelaksanaan Tugas Forum Koordinasi Pimpinan di Kecamatan</t>
  </si>
  <si>
    <t>%</t>
  </si>
  <si>
    <t>PROGRAM PEMBINAAN DAN PENGAWASAN PEMERINTAHAN DESA</t>
  </si>
  <si>
    <t>Fasilitasi, Rekomendasi dan Koordinasi Pembinaan dan Pengawasan Pemerintah Daerah</t>
  </si>
  <si>
    <t>-Fasilitasi Penyusunan Peraturan Desa dan Peraturan Kepala Desa</t>
  </si>
  <si>
    <t>TOTAL RATA-RATA CAPAIAN KINERJA DAN ANGGARAN DARI SELURUH PROGRAM</t>
  </si>
  <si>
    <t>PREDIKAT KINERJA DARI SELURUH PROGRAM</t>
  </si>
  <si>
    <t>No.</t>
  </si>
  <si>
    <t xml:space="preserve">KRITERIA PENILAIAN REALISASI KINERJA </t>
  </si>
  <si>
    <t>Sangat tinggi</t>
  </si>
  <si>
    <t>Tinggi</t>
  </si>
  <si>
    <t>Sedang</t>
  </si>
  <si>
    <t>Rendah</t>
  </si>
  <si>
    <t>Sangat Rendah</t>
  </si>
  <si>
    <t>KANTOR KECAMATAN TOMONI TIMUR</t>
  </si>
  <si>
    <t>NO</t>
  </si>
  <si>
    <t>PROGRAM/KEGIATAN</t>
  </si>
  <si>
    <t>NAMA PENANGGUNG JAWAB MASING - MASING KEGIATAN (PPK/PPTK)</t>
  </si>
  <si>
    <t>JUMLAH ANGGARAN</t>
  </si>
  <si>
    <t>SELISIH</t>
  </si>
  <si>
    <t>TOTAL SISA ANGGARAN</t>
  </si>
  <si>
    <t>PERMASALAHAN / KENDALA</t>
  </si>
  <si>
    <t>(Rp.)</t>
  </si>
  <si>
    <t>(%)</t>
  </si>
  <si>
    <t>(1)</t>
  </si>
  <si>
    <t>(2)</t>
  </si>
  <si>
    <t>(3)</t>
  </si>
  <si>
    <t>(4)</t>
  </si>
  <si>
    <t>(5)</t>
  </si>
  <si>
    <t>(6)</t>
  </si>
  <si>
    <t>(7)</t>
  </si>
  <si>
    <t>(8)</t>
  </si>
  <si>
    <t>(9)</t>
  </si>
  <si>
    <t>(10)</t>
  </si>
  <si>
    <t>(11)</t>
  </si>
  <si>
    <t>(12)</t>
  </si>
  <si>
    <t>(6/5*100)</t>
  </si>
  <si>
    <t>(5 - 6)</t>
  </si>
  <si>
    <t>(8/5*100)</t>
  </si>
  <si>
    <t>(4 - 6)</t>
  </si>
  <si>
    <t>(10/4*100)</t>
  </si>
  <si>
    <t>01</t>
  </si>
  <si>
    <t>PROGRAM PENUNJANG URUSAN PEMERINTAHAN DAERAH KABUPATEN/KOTA</t>
  </si>
  <si>
    <t>Perencanaan, Penganggaran dan Evaluasi Kinerja Perangkat Daerah</t>
  </si>
  <si>
    <t>1</t>
  </si>
  <si>
    <t>Penyusunan Dokumen Perencanaan Perangkat Daerah</t>
  </si>
  <si>
    <t>2</t>
  </si>
  <si>
    <t>Koordinasi dan Penyusunan Dokumen RKA-SKPD</t>
  </si>
  <si>
    <t>3</t>
  </si>
  <si>
    <t>Koordinasi dan Penyusunan Dokumen DPA-SKPD</t>
  </si>
  <si>
    <t>4</t>
  </si>
  <si>
    <t>Evaluasi Kinerja Perangkat Daerah</t>
  </si>
  <si>
    <t>Penyediaan Gaji dan Tunjangan</t>
  </si>
  <si>
    <t>Rahel Mongan,SE</t>
  </si>
  <si>
    <t>Koordinasi dan Penyusunan Laporan Keuangan Bulanan/Triwulan/Semesteran SKPD</t>
  </si>
  <si>
    <t>Admnistrasi Barang Milik Daerah Pada Perangkat Daerah</t>
  </si>
  <si>
    <t>Penatausahaan Barang Milik Daerah pada SKPD</t>
  </si>
  <si>
    <t>Relita Sipa, S.Sos</t>
  </si>
  <si>
    <t>Pendataan dan Pengolahan Administrasi Kepegawaian</t>
  </si>
  <si>
    <t>Bimbingan Teknis Implementasi Peraturan-Perundang undangan</t>
  </si>
  <si>
    <t>Penyediaan Komponen Instalasi Listrik/Penerangan Bangunan Kantor</t>
  </si>
  <si>
    <t>Penyediaan bahan logistik kantor</t>
  </si>
  <si>
    <t>Penyediaan Barang cetakan dan penggandaan</t>
  </si>
  <si>
    <t>Penyediaan Bahan Bacaan Dan Peraturan Perundang-Undangan</t>
  </si>
  <si>
    <t>5</t>
  </si>
  <si>
    <t>Fasilitasi Kunjungan Tamu</t>
  </si>
  <si>
    <t>6</t>
  </si>
  <si>
    <t>Penyelenggaraan Rapat Koordinasi dan konsultasi SKPD</t>
  </si>
  <si>
    <t>Pengadaan Peralatan dan Mesin Lainnya</t>
  </si>
  <si>
    <t>Penyediaan Jasa Penunjang Urusan Pemerintahan Daerah</t>
  </si>
  <si>
    <t>Penyediaan jasa surat menyurat</t>
  </si>
  <si>
    <t>Penyediaan Jasa Komunikasi, Sumber Daya Air dan Listrik</t>
  </si>
  <si>
    <t>Penyediaan jasa peralatan dan perlengkapan kantor</t>
  </si>
  <si>
    <t>Penyediaan jasa pelayanan umum kantor</t>
  </si>
  <si>
    <t>Pemeliharaan Barang Milik Daerah Penunjang Urusan pemerintahan Daerah</t>
  </si>
  <si>
    <t>Penyediaan jasa pemeliharaan, biaya pemeliharaan, pajak dan perizinan kendaraan dinas operasional atau lapangan</t>
  </si>
  <si>
    <t>Pemeiharaan peralatan dan mesin lainnya</t>
  </si>
  <si>
    <t>Pemeliharaan/rehabilitasi gedung kantor dan bangunan lainnya</t>
  </si>
  <si>
    <t>PROGRAM PENYELENGGARAAN PEMERINTAHAN DAN PELAYANAN PUBLIK</t>
  </si>
  <si>
    <t>Pelaksanaan urusan pemerintahan yang dilimpahkan kepada camat</t>
  </si>
  <si>
    <t>PROGRAM PEMBERDAYAAN MASYARAKAT DESA DAN KELURAHAN</t>
  </si>
  <si>
    <t>Koordinasi kegiatan pemberdayaan desa</t>
  </si>
  <si>
    <t>Peningkatan partisipasi masyarakat dalam forum musyawarah perencanaan pembangunan di desa</t>
  </si>
  <si>
    <t>Marsuki, S.Ag</t>
  </si>
  <si>
    <t>Peningkatan efektifitas kegiatan pemberdayaan masyarakat di wilayah kecamatan</t>
  </si>
  <si>
    <t>Sinergitas dengan Kepolisian Negara Republik Indonesia, Tentara Nasional Indonesia dan Instansi Vertikal di Wilayah Kecamatan</t>
  </si>
  <si>
    <t>Isdamayanti Basri,S.Pd.SD</t>
  </si>
  <si>
    <t>Harmonisasi Hubungan Dengan Tokoh Agama dan Tokoh Masyarakat</t>
  </si>
  <si>
    <t xml:space="preserve">PROGRAM PENYELENGGARAAN URUSAN PEMERINTAHAN UMUM </t>
  </si>
  <si>
    <t>Penyelenggaraan urusan pemerintahan umum sesuai penugasan kepala daerah</t>
  </si>
  <si>
    <t>Pelaksanaan tugas forum koordinasi pimpinan di kecamatan</t>
  </si>
  <si>
    <t>Fasilitasi, rekomendasi dan koordinasi pembinaan dan pengawasan pemerintahan desa</t>
  </si>
  <si>
    <t>Fasilitasi penyusunan peraturan desa dan peraturan kepala desa</t>
  </si>
  <si>
    <t>Koordinasi Pelaksanaan Pembangunan Kawasan Pedesaan di Wilayah Kecamatan</t>
  </si>
  <si>
    <t>TOTAL BELANJA</t>
  </si>
  <si>
    <t>realisasi/pagu*100</t>
  </si>
  <si>
    <t>Koordinasi Penyelenggaraan Kegiatan Pemerintahan di Tingkat Kecamatan</t>
  </si>
  <si>
    <t>Koordinasi/Sinergi Perencanaan dan Pelaksanaan Kegiatan Pemerintahan dengan Perangkat Daerah dan Instansi Vertikal Terkait</t>
  </si>
  <si>
    <t>Target</t>
  </si>
  <si>
    <t>5.1</t>
  </si>
  <si>
    <t>Belanja Tidak Langsung</t>
  </si>
  <si>
    <t xml:space="preserve">Gaji dan Tunjangan </t>
  </si>
  <si>
    <t>02</t>
  </si>
  <si>
    <t>Tambahan Penghasilan Lainnya</t>
  </si>
  <si>
    <t>5.2</t>
  </si>
  <si>
    <t>Belanja Langsung</t>
  </si>
  <si>
    <t>Persentase Penunjang urusan perangkat daerah berjalan sesuai standar</t>
  </si>
  <si>
    <t>Jumlah dokumen perencanaan yang disusun (dokumen)</t>
  </si>
  <si>
    <t>2 Dokumen</t>
  </si>
  <si>
    <t>Jumlah dokumen RKA/SKPD yang disusun tepat waktu (dokumen)</t>
  </si>
  <si>
    <t>03</t>
  </si>
  <si>
    <t>Jumlah dokumen DPA/SKPD yang disusun tepat waktu (dokumen)</t>
  </si>
  <si>
    <t>04</t>
  </si>
  <si>
    <t>Jumlah Laporan Kinerja yang disusun (dokumen)</t>
  </si>
  <si>
    <t>Jumlah ASN yang di gaji dan tunjangannya terbayarkan (orang)</t>
  </si>
  <si>
    <t xml:space="preserve">Koordinasi dan penyusunan laporan keuangan Bulanan/Triwulanan/Semesteran SKPD </t>
  </si>
  <si>
    <t>Jumlah dokumen laporan keuangan Bulanan/Triwulanan/Semesteran SKPD yang disusun tepat waktu (dokumen)</t>
  </si>
  <si>
    <t>-</t>
  </si>
  <si>
    <t>Penyusunan Perencanaan Kebutuhan Barang Milik daerah SKPD</t>
  </si>
  <si>
    <t>Jumlah dokumen perencanaan kebutuhan barang milik daerah SKPD yang disusun (dokumen)</t>
  </si>
  <si>
    <t>4 Dokumen</t>
  </si>
  <si>
    <t>05</t>
  </si>
  <si>
    <t>Pendataan dan pengolahan administrasi kepegawaian</t>
  </si>
  <si>
    <t>persentase kelengkapan data administrasi kepegawaian (%)</t>
  </si>
  <si>
    <t>12 Laporan</t>
  </si>
  <si>
    <t>Jumlah pegawai yang mengikuti bimbingan tehnis implementasi peraturan perundang-undangan (orang)</t>
  </si>
  <si>
    <t>06</t>
  </si>
  <si>
    <t>Jumlah Komponen instalasi listrk/penerangann bangunan kantor yang disediakan (jenis)</t>
  </si>
  <si>
    <t>15 unit</t>
  </si>
  <si>
    <t>Jumlah bahan logistik yang disediakan (jenis)</t>
  </si>
  <si>
    <t>3 Orang</t>
  </si>
  <si>
    <t>Jumlah barang cetakan dan penggandaan yang disediakan (jenis)</t>
  </si>
  <si>
    <t>31.099 jenis</t>
  </si>
  <si>
    <t>Jumlah bahan bacaan dan peraturan perundang-undangan yang disediakan(examplar)</t>
  </si>
  <si>
    <t>120 Exemplar</t>
  </si>
  <si>
    <t>Jumlah tamu yang difasilitasi kunjungannya (orang)</t>
  </si>
  <si>
    <t>8500 kotak</t>
  </si>
  <si>
    <t>07</t>
  </si>
  <si>
    <t>Jumlah rapat koordinasi dan konsultasi SKPD yang diselenggarakan (kali)</t>
  </si>
  <si>
    <t>800 kali</t>
  </si>
  <si>
    <t>Jumlah peralatan/mesin lainnya yang diadakan (unit)</t>
  </si>
  <si>
    <t>08</t>
  </si>
  <si>
    <t>Jumlah surat masuk dan keluar yang diadministrasikan (surat)</t>
  </si>
  <si>
    <t>1500 lembar</t>
  </si>
  <si>
    <t>Jumlah rekening telepon/internet, listrik dan air yang terbayarkan (rekening)</t>
  </si>
  <si>
    <t>132 Rekening</t>
  </si>
  <si>
    <t>Jumlah tenaga jasa pelayanan yang terbayarkan (orang)</t>
  </si>
  <si>
    <t>24 Orang</t>
  </si>
  <si>
    <t>Jumlah kendaraan perorangan dinas atau jabatan yang dipelihara (unit)</t>
  </si>
  <si>
    <t>12 Unit</t>
  </si>
  <si>
    <t>Jumlah peralatan dan mesin lainnya yang dipelihara (unit)</t>
  </si>
  <si>
    <t>44 Unit</t>
  </si>
  <si>
    <t>Jumlah gedung kantor dan bangunan lainnya yang dipelihara/rehabilitasi (unit)</t>
  </si>
  <si>
    <t>4 Unit</t>
  </si>
  <si>
    <t>persentaase capaian kinerja peningkatan penyelenggaraan pemerintah dan pelayanan publik</t>
  </si>
  <si>
    <t>Pelaksanaan urusan pemerintahan yang terkait dengan pelayanan perizinan non usaha</t>
  </si>
  <si>
    <t>jumlah ijin mendirikan bangunan (IMB) yang diterbitkan (lembar)</t>
  </si>
  <si>
    <t>Persentase capaian Kinerja pemberdayaan masyarakat Desa dan Kelurahan</t>
  </si>
  <si>
    <t>Jumlah partisipasi masyarakat pada pelaksanaan musrenbang kecamatan (orang)</t>
  </si>
  <si>
    <t>Jumlah kader PKK desa yang diberdayakan (orang)</t>
  </si>
  <si>
    <t>persentase rata-rata capaian kinerja pelayanan ketentraman dan ketertiban umum</t>
  </si>
  <si>
    <t>jumlah kasus ketentraman dan ketertiban umum yang difasilitasi (kasus)</t>
  </si>
  <si>
    <t>jumlah rapat dalam upaya himbauan atau pencegahan pelanggaran ketentraman  dan ketertiban yang dilaksanakan (kali)</t>
  </si>
  <si>
    <t>12 kali</t>
  </si>
  <si>
    <t>Persentase Penyelenggaraan Desa yang berjalan sesuai standardan ketentuan perundangan yang berlaku</t>
  </si>
  <si>
    <t>jumlah peraturan desa dan peraturan kepala desa yang difasilitasi penyusunannya (dokumen)</t>
  </si>
  <si>
    <t>36 dokumen</t>
  </si>
  <si>
    <t>- Koordinasi pelaksanaan pembangunan kawasan perdesaan di wilayah kecamatan</t>
  </si>
  <si>
    <t>jumlah kawasan perdesaan yang terpantau perencanaan dan pelaksanaan programnya (desa)</t>
  </si>
  <si>
    <t xml:space="preserve"> </t>
  </si>
  <si>
    <t>Koordinasi/SinergiPerencanaan dan Pelaksanaan Kegiatan Pemerintahan dengan Perangkat Daerah dan Instansi Vertikal Terkait</t>
  </si>
  <si>
    <t>Jumlah LaporanKoordinasi/SinergiPerencanaan danPelaksanaan KegiatanPemerintahan denganPerangkat Daerah danInstansi VertikalTerkait</t>
  </si>
  <si>
    <t>18 Dokumen</t>
  </si>
  <si>
    <t>REKAPITULASI KEMAJUAN PENGADAAN BARANG DAN JASA</t>
  </si>
  <si>
    <t>NO.</t>
  </si>
  <si>
    <t xml:space="preserve">NAMA PAKET KEGIATAN         </t>
  </si>
  <si>
    <t>PAGU ANGGARAN (Rp)</t>
  </si>
  <si>
    <t>SUMBER DANA</t>
  </si>
  <si>
    <t>NAMA PPK/PPTK</t>
  </si>
  <si>
    <t>NOMOR KONTRAK</t>
  </si>
  <si>
    <t>NILAI KONTRAK (Rp)</t>
  </si>
  <si>
    <t>JASA KONSULTAN/  REKANAN/ PIHAK KETIGA *)</t>
  </si>
  <si>
    <t>WAKTU KONTRAK</t>
  </si>
  <si>
    <t>RENCANA          %</t>
  </si>
  <si>
    <t>REALISASI</t>
  </si>
  <si>
    <t xml:space="preserve">Jenis Pengadaan </t>
  </si>
  <si>
    <r>
      <t xml:space="preserve">KETERANGAN </t>
    </r>
    <r>
      <rPr>
        <b/>
        <i/>
        <sz val="16"/>
        <rFont val="Arial Narrow"/>
        <family val="2"/>
      </rPr>
      <t>(KENDALA / PERMASALAHAN)</t>
    </r>
  </si>
  <si>
    <t>MULAI</t>
  </si>
  <si>
    <t>AKHIR</t>
  </si>
  <si>
    <t xml:space="preserve">FISIK % </t>
  </si>
  <si>
    <t>KEUANGAN</t>
  </si>
  <si>
    <t>JUMLAH (Rp)</t>
  </si>
  <si>
    <t>KECAMATAN</t>
  </si>
  <si>
    <t>APBD</t>
  </si>
  <si>
    <t>B</t>
  </si>
  <si>
    <t>Total</t>
  </si>
  <si>
    <t>Keterangan : *) diisi sesuai paket kegiatan</t>
  </si>
  <si>
    <t xml:space="preserve">RAHEL MONGAN,SE
</t>
  </si>
  <si>
    <t>Dilaksanakan pada TW 2</t>
  </si>
  <si>
    <t>KANTOR KECAMATAN TOMONI TIMUR, KABUPATEN LUWU TIMUR</t>
  </si>
  <si>
    <t xml:space="preserve">PERMASALAHAN DAN SOLUSI </t>
  </si>
  <si>
    <t xml:space="preserve">KANTOR KECAMATAN TOMONI TIMUR, KABUPATEN LUWU TIMUR </t>
  </si>
  <si>
    <t>PROGRAM/KEGIATAN/SUB KEGIATAN</t>
  </si>
  <si>
    <t>PERMASALAHAN TERKAIT PENCAPAIAN KINERJA (SECARA TEKNIS BAIK FAKTOR INTERNAL MAUPUN FAKTOR EKSTERNAL)</t>
  </si>
  <si>
    <t>PERMASALAHAN TERKAIT REALISASI KEUANGAN</t>
  </si>
  <si>
    <t>SOLUSI</t>
  </si>
  <si>
    <t>Koordinasi dan penyusunan Laporan Keuangan Bulanan/Triwulanan/Semesteran SKPD</t>
  </si>
  <si>
    <t>- Penyediaan Peralatan Rumah Tangga</t>
  </si>
  <si>
    <t>PROGRAM PENYELENGGARAAN DAN PELAYANAN PUBLIK</t>
  </si>
  <si>
    <t>- Pelaksanaan Urusan Pemerintahan yang Terkait Dengan Kewenangan Lain yang Dilimpahkan</t>
  </si>
  <si>
    <t>Kegiatan Pemberdayaan Kelurahan</t>
  </si>
  <si>
    <t>- Pembangunan Sarana dan Pra sarana</t>
  </si>
  <si>
    <t>Pemberdayaan Masyarakat Kelurahan</t>
  </si>
  <si>
    <t>Koordinasi Penerapan dan Penegakan Peraturan Daerah dan Peraturan Kepala Daerah</t>
  </si>
  <si>
    <t>- Koordinasi/Sinergi Dengan Perangkat Daerah yang tugas dan fungsinya dibidang Penegakan Peraturan Perundang-undangan dan/atau Kepolisian Negara Republik Indonesia</t>
  </si>
  <si>
    <t>- Fasilitasi Penyelenggaraan Ketentraman dan Ketertiban Umum</t>
  </si>
  <si>
    <t>- Koordinasi Pendampingan Desa di Wilayahnya</t>
  </si>
  <si>
    <t>- Koordinasi Pelaksanaan Pembangunan Kawasan Perdesaan di wilayah kecamatan</t>
  </si>
  <si>
    <t>Yuliana Ripa Tangdiong, S.AN</t>
  </si>
  <si>
    <t>Diandara Widiyastutira, SE</t>
  </si>
  <si>
    <r>
      <t>≤</t>
    </r>
    <r>
      <rPr>
        <sz val="10"/>
        <color rgb="FF000000"/>
        <rFont val="Tahoma"/>
        <family val="2"/>
      </rPr>
      <t xml:space="preserve"> 50%</t>
    </r>
  </si>
  <si>
    <r>
      <t>(5)</t>
    </r>
    <r>
      <rPr>
        <sz val="7"/>
        <color rgb="FF000000"/>
        <rFont val="Tahoma"/>
        <family val="2"/>
      </rPr>
      <t xml:space="preserve">             </t>
    </r>
    <r>
      <rPr>
        <sz val="10"/>
        <color rgb="FF000000"/>
        <rFont val="Tahoma"/>
        <family val="2"/>
      </rPr>
      <t> </t>
    </r>
  </si>
  <si>
    <r>
      <t xml:space="preserve">51% </t>
    </r>
    <r>
      <rPr>
        <sz val="12"/>
        <color rgb="FF000000"/>
        <rFont val="Tahoma"/>
        <family val="2"/>
      </rPr>
      <t xml:space="preserve">≤ </t>
    </r>
    <r>
      <rPr>
        <sz val="10"/>
        <color rgb="FF000000"/>
        <rFont val="Tahoma"/>
        <family val="2"/>
      </rPr>
      <t>65%</t>
    </r>
  </si>
  <si>
    <r>
      <t>(4)</t>
    </r>
    <r>
      <rPr>
        <sz val="7"/>
        <color rgb="FF000000"/>
        <rFont val="Tahoma"/>
        <family val="2"/>
      </rPr>
      <t xml:space="preserve">             </t>
    </r>
    <r>
      <rPr>
        <sz val="10"/>
        <color rgb="FF000000"/>
        <rFont val="Tahoma"/>
        <family val="2"/>
      </rPr>
      <t> </t>
    </r>
  </si>
  <si>
    <r>
      <t xml:space="preserve">66% </t>
    </r>
    <r>
      <rPr>
        <sz val="12"/>
        <color rgb="FF000000"/>
        <rFont val="Tahoma"/>
        <family val="2"/>
      </rPr>
      <t xml:space="preserve">≤ </t>
    </r>
    <r>
      <rPr>
        <sz val="10"/>
        <color rgb="FF000000"/>
        <rFont val="Tahoma"/>
        <family val="2"/>
      </rPr>
      <t>75%</t>
    </r>
  </si>
  <si>
    <r>
      <t>(3)</t>
    </r>
    <r>
      <rPr>
        <sz val="7"/>
        <color rgb="FF000000"/>
        <rFont val="Tahoma"/>
        <family val="2"/>
      </rPr>
      <t xml:space="preserve">             </t>
    </r>
    <r>
      <rPr>
        <sz val="10"/>
        <color rgb="FF000000"/>
        <rFont val="Tahoma"/>
        <family val="2"/>
      </rPr>
      <t> </t>
    </r>
  </si>
  <si>
    <r>
      <t xml:space="preserve">76% </t>
    </r>
    <r>
      <rPr>
        <sz val="12"/>
        <color rgb="FF000000"/>
        <rFont val="Tahoma"/>
        <family val="2"/>
      </rPr>
      <t xml:space="preserve">≤ </t>
    </r>
    <r>
      <rPr>
        <sz val="10"/>
        <color rgb="FF000000"/>
        <rFont val="Tahoma"/>
        <family val="2"/>
      </rPr>
      <t xml:space="preserve">90% </t>
    </r>
  </si>
  <si>
    <r>
      <t>(2)</t>
    </r>
    <r>
      <rPr>
        <sz val="7"/>
        <color rgb="FF000000"/>
        <rFont val="Tahoma"/>
        <family val="2"/>
      </rPr>
      <t xml:space="preserve">             </t>
    </r>
    <r>
      <rPr>
        <sz val="10"/>
        <color rgb="FF000000"/>
        <rFont val="Tahoma"/>
        <family val="2"/>
      </rPr>
      <t> </t>
    </r>
  </si>
  <si>
    <r>
      <t xml:space="preserve">91% </t>
    </r>
    <r>
      <rPr>
        <sz val="12"/>
        <color rgb="FF000000"/>
        <rFont val="Tahoma"/>
        <family val="2"/>
      </rPr>
      <t>≤</t>
    </r>
    <r>
      <rPr>
        <sz val="10"/>
        <color rgb="FF000000"/>
        <rFont val="Tahoma"/>
        <family val="2"/>
      </rPr>
      <t xml:space="preserve"> 100%</t>
    </r>
  </si>
  <si>
    <r>
      <t>(1)</t>
    </r>
    <r>
      <rPr>
        <sz val="7"/>
        <color rgb="FF000000"/>
        <rFont val="Tahoma"/>
        <family val="2"/>
      </rPr>
      <t xml:space="preserve">             </t>
    </r>
    <r>
      <rPr>
        <sz val="10"/>
        <color rgb="FF000000"/>
        <rFont val="Tahoma"/>
        <family val="2"/>
      </rPr>
      <t> </t>
    </r>
  </si>
  <si>
    <t xml:space="preserve">INTERVAL NILAI REALISASI KINERJA </t>
  </si>
  <si>
    <t>NIP. 19670912 198811 1 003</t>
  </si>
  <si>
    <t>Pangkat :  Pembina Utama Muda</t>
  </si>
  <si>
    <t>Drs. DOHRI AS'ARI</t>
  </si>
  <si>
    <t>KEPALA BAPELITBAGDA</t>
  </si>
  <si>
    <t>Di Evaluasi oleh :</t>
  </si>
  <si>
    <t xml:space="preserve">- Sub KegiatanPelaksanaan Urusan Pemeritahan yang terkait dengan Kewenangan Lain yang Dilimpahkan, akan disesuaikan dengan regulasi terbarutentang Pemberhentian Pemungutan Retribusi Izin Mendirikan Bangunan digantikan dengan  peraturan daerah kab. Luwu Timur tentang PBG (Persetujuan Bangunan Gedung) </t>
  </si>
  <si>
    <t>- Sub Kegiatan Peningkatan Efektifitas Kegiatan Pemberdayaan Masyarakat di Wilayah Kecamatan akan dikondisikan katika kondisi dalam keadaan normal</t>
  </si>
  <si>
    <t>- Sub Kegiatan penyedian jasa peralatan dan perlengkapan kantor tetap selalu dikondisikan dengan kebutuhan kantor</t>
  </si>
  <si>
    <t>- Sub kegiatan bimbingan teknis implementasi peraturan perundang-undangan anggarannya akan selalu dipersiapkan</t>
  </si>
  <si>
    <t>Faktor tindak lanjut yang diperlukan dalam triwulan berikutnya :</t>
  </si>
  <si>
    <t xml:space="preserve">- Sub KegiatanPelaksanaan Urusan Pemeritahan yang terkait dengan Kewenangan Lain yang Dilimpahkan,  Hal ini terjadi karena adanyaPerbub No. 351/F-04/XI/ Tahun 2021 pada tanggal 29 November 2021 tentang Pemberhentian Pemungutan Retribusi Izin Mendirikan Bangunan digantikan dengan  peraturan daerah kab. Luwu Timur tentang PBG (Persetujuan Bangunan Gedung) </t>
  </si>
  <si>
    <t>- Sub Kegiatan Peningkatan Efektifitas Kegiatan Pemberdayaan Masyarakat di Wilayah Kecamatan, target 108 orang dengan realisasi 75 orang atau capain 69,94% ,masih kondisi pandemi Covid-19 sehingga kehidaran peserta masih sangat dibatasi</t>
  </si>
  <si>
    <t>- Sub Kegiatan penyedian jasa peralatan dan perlengkapan kantor, target 2 jenis  dan terealisasi 1 jenis ataun capaian 50%. Disesuaikan dengan kebutuhan kantor pada pelaksanaan kegiatan kantor</t>
  </si>
  <si>
    <t>- Sub Kegiatan Bimbingan Teknis Implementasi Peraturan Perundang-undangan, target 5 orang dengan realisasi 4 orang atau capaian 80%. Disesuaikan dengan ada permintahan atau surat permintaan terkait pelkasanaan bimtek, singga sifatnya dipersiapkan</t>
  </si>
  <si>
    <t>Faktor Penghambat pencapaian kinerja :</t>
  </si>
  <si>
    <t>Jumlah desa yang melakukan pembangunan kawasan perdesaan (Desa)</t>
  </si>
  <si>
    <t>Koordinasi pelaksanaan pembangunan kawasan perdesaan di wilayah kecamatan</t>
  </si>
  <si>
    <t>Jumlah Peraturan Desa dan Peraturan Kepala Desa yang difasilitasi penyusunannya (Dokumen)</t>
  </si>
  <si>
    <t xml:space="preserve">Fasilitasi Penyusunan Peraturan Desa dan Peraturan Kepala Desa </t>
  </si>
  <si>
    <t xml:space="preserve">Persentase fasilitasi, rekomendasi dan koordinasi pembinaan dan pengawasan Pemerinthan Desa yang dilaksanakan </t>
  </si>
  <si>
    <t>Fasilitasi Rekomendasi, dan Koordinasi Pembinaan dan Pengawasan Pemerintahan Desa</t>
  </si>
  <si>
    <t>Kecamatan Tomoni Timur</t>
  </si>
  <si>
    <t xml:space="preserve">Persentase penyelengaraan pemerintahan desa yang berjalan sesuai standar dan ketentuan perundangan yang berlaku </t>
  </si>
  <si>
    <t>6.</t>
  </si>
  <si>
    <t>Jumlah rapat forum koordinasi pimpinan kecamatan  yang dilaksanakan (Kali)</t>
  </si>
  <si>
    <t>Pelaksanaan Tugas Forum Koordinasi Pimpinan di Kecamatan</t>
  </si>
  <si>
    <t>Persentase rekomendasi Forum Koordinasi Pimpinan Kecamatan yang ditindaklanjuti</t>
  </si>
  <si>
    <t>Penyelenggaraan Urusan Pemerintahan Umum sesuai Penugasan Kepala Daerah</t>
  </si>
  <si>
    <t>Persentase Capaian Kinerja Penyelenggaran Pemerintahan Umum kecamatan</t>
  </si>
  <si>
    <t>5.</t>
  </si>
  <si>
    <t xml:space="preserve">Persentase koordinasi upaya penyelenggaraan ketenteraman dan ketertiban umum yang dilaksanakan </t>
  </si>
  <si>
    <t xml:space="preserve">Persentase Rata-rata capaian kinerja pelayanan Ketentraman dan ketertiban umum </t>
  </si>
  <si>
    <t>4.</t>
  </si>
  <si>
    <t>Peningkatan Efektifitas Kegiatan Pemberdayaan Masyarakat di Wilayah Kecamatan</t>
  </si>
  <si>
    <t>Peningkatan Partisipasi Masyarakat dalam Forum Musyawarah Perencanaan Pembangunan di Desa</t>
  </si>
  <si>
    <t>Persentase koordinasi kegiatan pemberdayaan desa yang dilaksanakan</t>
  </si>
  <si>
    <t>Koordinasi Kegiatan Pemberdayaan Desa</t>
  </si>
  <si>
    <t>Persentase capaian kinerja pemberdayaan masyarakat desa dan Kelurahan</t>
  </si>
  <si>
    <t>3.</t>
  </si>
  <si>
    <t xml:space="preserve">Persentase urusan pemerintahan yang dilimpahkan kepada camat yang dilaksanakan  </t>
  </si>
  <si>
    <t>Pelaksanaan Urusan Pemeritahan yang terkait dengan Pelayanan Perizinan Non Usaha</t>
  </si>
  <si>
    <t xml:space="preserve">Persentase capaian kinerja penyelenggaraan pemerintahan dan pelayanan publik </t>
  </si>
  <si>
    <t>2.</t>
  </si>
  <si>
    <t>Jumlah gedung kantor dan/atau bangunan lainnya yang dipelihara/ direhabilitasi (Unit)</t>
  </si>
  <si>
    <t xml:space="preserve">Jumlah peralatan dan mesin lainnya yang dipelihara (Unit) </t>
  </si>
  <si>
    <t>Jumlah kendaraan dinas operasional yang dipelihara  dan dibayarkan pajaknya (Unit)</t>
  </si>
  <si>
    <t xml:space="preserve">Persentase Barang Milik Daerah penunjang urusan pemerintahan yang terpelihara dengan baik </t>
  </si>
  <si>
    <t>Jumlah rekening telepon, listrik dan air yang terbayarkan (Rekening)</t>
  </si>
  <si>
    <t xml:space="preserve">persentase rata rata capaian kinerja jasa penunjang urusan pemerintahan daerah </t>
  </si>
  <si>
    <t>Persentase BMD-PD penunjang yang terpenuhi</t>
  </si>
  <si>
    <t>persentase rata rata capaian kinerja administrasi umum perangkat daerah</t>
  </si>
  <si>
    <t>Jumlah ASN yang mengikuti bimbingan teknis implementasi peraturan perundang - undangan  (Orang)</t>
  </si>
  <si>
    <t>Bimbingan Teknis Implementasi Peraturan Perundang- Undangan</t>
  </si>
  <si>
    <t>Persentase rata-rata capaian kinerja admnistrasi Kepegawaian Perangkat Daerah</t>
  </si>
  <si>
    <t xml:space="preserve">Persentase BMD yang Diadministrasikan sesuai standar </t>
  </si>
  <si>
    <t>Koordinasi dan Penyusunan Laporan Keuangan Bulanan/ Triwulanan/ Semesteran SKPD</t>
  </si>
  <si>
    <t>Jumlah ASN yang gaji dan tunjangan terbayarkan (Orang)</t>
  </si>
  <si>
    <t>Penyediaan Gaji dan Tunjangan ASN</t>
  </si>
  <si>
    <t>Persentase administrasi keuangan yang terselenggara dengan baik</t>
  </si>
  <si>
    <t>sisa Anggaran</t>
  </si>
  <si>
    <t>1.</t>
  </si>
  <si>
    <t>Ket</t>
  </si>
  <si>
    <t>SKPD Penanggung                         jawab</t>
  </si>
  <si>
    <t>Tingkat Capaian Kinerja dan Realisasi Anggaran RPJMD  s/d tahun 2023(%)</t>
  </si>
  <si>
    <t>Realisasi Kinerja dan Anggaran RPJMD s/d Tahun 2022(Akhir Tahun Pelaksanaan RKPD Tahun 2022)</t>
  </si>
  <si>
    <t>Target RPJMD pada Tahun 2026 (Akhir Periode RPJMD)</t>
  </si>
  <si>
    <t>Indikator Kinerja Program (outcome)/ Kegiatan (output)</t>
  </si>
  <si>
    <t>Sasaran RKPD</t>
  </si>
  <si>
    <t>Jumlah Laporan Evaluasi Kinerja PD yang disusun tepat waktu (Laporan)</t>
  </si>
  <si>
    <t>Jumlah laporan keuangan bulanan/triwulanan/semesteran SKPD yang disusun tepat waktu (Laporan)</t>
  </si>
  <si>
    <t>Jumlah laporan penatausahaan barang milik daerah pada SKPD yang disusun (Laporan)</t>
  </si>
  <si>
    <t xml:space="preserve">Jumlah laporan data administrasi kepegawaian yang dimuktahirkan (Dokumen)  </t>
  </si>
  <si>
    <t xml:space="preserve">Jumlah komponen instalasi listrik/penerangan bangunan kantor yang di sediakan (Paket) </t>
  </si>
  <si>
    <t>Jumlah bahan logistik kantor yang disediakan (Paket)</t>
  </si>
  <si>
    <t>Jumlah Barang cetakan dan/atau penggandaan yang disediakan (Paket)</t>
  </si>
  <si>
    <t>Jumlah penyediaan bahan bacaan dan peraturan perundang-undangan (Dokumen)</t>
  </si>
  <si>
    <t>Jumlah Laporan Fasilitasi Kunjungan Tamu (Laporan)</t>
  </si>
  <si>
    <t>Jumlah laporan penyelenggaraan rapat koordinasi dan konsultasi SKPD yang diikuti (laporan)</t>
  </si>
  <si>
    <t xml:space="preserve">Jumlah lsurat masuk dan keluar yang diadministrasikan (Surat) </t>
  </si>
  <si>
    <t>Jumlah Jasa peralatan dan perlengkapan kantor yang sediakan (Laporan)</t>
  </si>
  <si>
    <t>Jumlah dokumen non perizinan usaha yang dilaksanakan (Dokumen)</t>
  </si>
  <si>
    <t>Jumlah Koordinasi/Sinergi Perencanaan dan Pelaksanaan Kegiatan Pemerintahan dengan Perangkat Daerah dan Instansi Vertikal Terkait yang dilksanakan (Laporan)</t>
  </si>
  <si>
    <t>Jumlah lembaga kemasyarakatan yang berpartisipasi dalam Forum Musyawarah Perencanaan Pembangunan di Desa</t>
  </si>
  <si>
    <t>Jumlah laporan peningkatan efektifitas kegiatan pemberdayaan masyarakat di wilayah kecamatan (laporan)</t>
  </si>
  <si>
    <t>Jumlah laporan hasil sinergitas dengan kepolisian Negara RI, TNI dan instansi vertikal di wilayah kecamatan</t>
  </si>
  <si>
    <t>Jumlah Laporan pelaksanaan Harmonisasi Hubungan dengan Tokoh Agama dan Tokoh Masyarakat</t>
  </si>
  <si>
    <t>Camat</t>
  </si>
  <si>
    <t>Tabel Capaian Program Prioritas</t>
  </si>
  <si>
    <t>Misi/Tujuan/Sasaran/Program Pembangunan</t>
  </si>
  <si>
    <t>Indikator Kinerja (Tujuan/Impact/Outcome)</t>
  </si>
  <si>
    <t xml:space="preserve">Target &amp; Capaian Kinerja Program </t>
  </si>
  <si>
    <t>Perangkat Daerah Penanggungjawab</t>
  </si>
  <si>
    <t xml:space="preserve">Meta Data Rumus </t>
  </si>
  <si>
    <t>Penjabaran Realisasi Berdasrkan Rumus Formula</t>
  </si>
  <si>
    <t>Misi-4</t>
  </si>
  <si>
    <t>Terciptanya Kepemerintahan dan Pelayanan Publik Yang Lebih Baik (M-4)</t>
  </si>
  <si>
    <t>Tujuan-2</t>
  </si>
  <si>
    <t>Meningkatkan kapasitas pelayanan publik dalam penyelenggaraan urusan pemerintahan kecamatan</t>
  </si>
  <si>
    <t>Meningkatkan akuntabilitas kinerja dan keuangan penyelenggaraan pemerintahan daerah tingkat kecamatan</t>
  </si>
  <si>
    <t>Sasaran-4</t>
  </si>
  <si>
    <t>Meningkatnya kemampuan pelayanan publik penyelenggaraan urusan pemerintahan kecamatan</t>
  </si>
  <si>
    <t>Meningkatnya Kemampuan Pelayanan Publik Penyelenggaraan Urusan Pemerintahan Kecamatan Tomoni Timur (Nilai)</t>
  </si>
  <si>
    <t>Persentase capaian kinerja peningkatan penyelenggaraan pemerintahan dan pelayanan publik ('%)</t>
  </si>
  <si>
    <t>Kantor Kecamatan Tomoni Timur</t>
  </si>
  <si>
    <t>Persentase Peningkatan Peran Serta Masyarakat dalam Koordinasi, Fasilitasi, Konsultasi dan Supervisi Pembangunan Daerah ('%)</t>
  </si>
  <si>
    <t>Jumlah Lembaga Kemasyarakatan yang Berpartisipasi dalam Forum Musyawarah Perencanaan
Pembangunan di Desa x 100%</t>
  </si>
  <si>
    <t>5/5 X 100%</t>
  </si>
  <si>
    <t>Persentase Rata-rata capaian kinerja pelayanan Ketentraman dan ketertiban umum ('%)</t>
  </si>
  <si>
    <t>Jumlah rapat dalam upaya himbauan atau pencegahan pelanggaran ketenteraman dan ketertiban
yang dilaksanakan X 100%</t>
  </si>
  <si>
    <t>2/4 X 100%</t>
  </si>
  <si>
    <t>Persentase Capaian Kinerja Penyelenggaran Pemerintahan Umum kecamatan ('%)</t>
  </si>
  <si>
    <t>Jumlah Rapat Forum Koordinasi Pimpinan Kecamatan yang dilaksanakan x 100%</t>
  </si>
  <si>
    <t>Persentase penyelengaraan pemerintahan desa yang berjalan sesuai standar dan ketentuan perundangan yang berlaku ('%)</t>
  </si>
  <si>
    <t>Jumlah Fasilitasi, rekomendasi dan koordinasi pembinaan dan pengawasan
Pemerinthan Desa yang dilaksanakan X 100%</t>
  </si>
  <si>
    <t>Meningkatnya capaian kinerja dan keuangan penyelenggaraan urusan pemerintahan kecamatan</t>
  </si>
  <si>
    <t>Persentase penunjang urusan perangkat daerah berjalan sesuai standar ('%)</t>
  </si>
  <si>
    <t>Jumlah capaian kinerja urusan perangkat daerah dibagi Jumlah kinerja urusan perangkat daerah X 100 %</t>
  </si>
  <si>
    <t>- Pengadaan Mebel</t>
  </si>
  <si>
    <t>- Pengadaan Sarana dan Prasarana Gedung Kantor atau Banguanan Lainnya</t>
  </si>
  <si>
    <t>- Penyediaan Jasa Pemeliharaan, Biaya Pemeliharaan, Pajak dan perizinan Kendaraan Dinas Operasional atau Lapangan</t>
  </si>
  <si>
    <t>Jumlah Dokumen non perizinan usaha yang dilaksanakan X 100% ( 12 Dokumen)</t>
  </si>
  <si>
    <t>3/12 X 100%</t>
  </si>
  <si>
    <t>0</t>
  </si>
  <si>
    <t>YULIANUS,S.Sos., M. A. P</t>
  </si>
  <si>
    <t>Nip. 19750201 200312 1 006</t>
  </si>
  <si>
    <t>7</t>
  </si>
  <si>
    <t>Pelaksanaan urusan pemerintahan yang terkait denganPelayanan Perizinan Non Usaha</t>
  </si>
  <si>
    <t>Tomoni Timur, 31 Desember 2024</t>
  </si>
  <si>
    <t>8 Desa</t>
  </si>
  <si>
    <t>Jumlah Mebel yang disediakan ( Unit )</t>
  </si>
  <si>
    <t>Indikator Kinerja</t>
  </si>
  <si>
    <t>Lokasi</t>
  </si>
  <si>
    <t>Target Capaian Kinerja</t>
  </si>
  <si>
    <t>Kebutuhan Dana/Pagu Indikatif</t>
  </si>
  <si>
    <t>Sumber Dana</t>
  </si>
  <si>
    <t xml:space="preserve">  </t>
  </si>
  <si>
    <t>Pengadaan Kendaraan Perorangan Dinas atau Kendaraan Dinas Jabatan</t>
  </si>
  <si>
    <t>Tomoni Timur, 31 Maret 2025</t>
  </si>
  <si>
    <t>Realisasi Capaian Kinerja dan Anggaran RKPD yang dievaluasi (2025)</t>
  </si>
  <si>
    <t>Tingkat Capaian Kinerja dan Realisasi Anggaran RKPD Tahun 2025 (%)</t>
  </si>
  <si>
    <t>Target kinerja dan anggaran berjalan tahun 2025 (tahun n-1) yang dievaluasi</t>
  </si>
  <si>
    <t>9,58%</t>
  </si>
  <si>
    <t>LEMBAR KENDALI PERENCANAAN TAHUNAN ANGGARAN 2025</t>
  </si>
  <si>
    <t>Rencana Perubahan Tahun 2025</t>
  </si>
  <si>
    <t>KANTOR KECAMATAN TOMONI TIMUR TAHUN 2025</t>
  </si>
  <si>
    <t>Tahun 2025</t>
  </si>
  <si>
    <t>Capaian s/d TW1</t>
  </si>
  <si>
    <t>Jumlah Pengadaan Kendaraan Perorangan Dinas atau Kendaraan Dinas Jabatan</t>
  </si>
  <si>
    <t>Jumlah Pengadaan Peralatan dan Mesin Lainnya</t>
  </si>
  <si>
    <t>LAPORAN REALISASI ANGGARAN T.A 2025</t>
  </si>
  <si>
    <t>100</t>
  </si>
  <si>
    <r>
      <t xml:space="preserve">Realisasi kegiatan </t>
    </r>
    <r>
      <rPr>
        <i/>
        <sz val="11"/>
        <color theme="1"/>
        <rFont val="Calibri"/>
        <family val="2"/>
        <scheme val="minor"/>
      </rPr>
      <t>Penyusunan Dokumen Perencanaan Perangkat Daerah</t>
    </r>
    <r>
      <rPr>
        <sz val="11"/>
        <color theme="1"/>
        <rFont val="Calibri"/>
        <family val="2"/>
        <scheme val="minor"/>
      </rPr>
      <t xml:space="preserve"> hanya mencapai </t>
    </r>
    <r>
      <rPr>
        <b/>
        <sz val="11"/>
        <color theme="1"/>
        <rFont val="Calibri"/>
        <family val="2"/>
        <scheme val="minor"/>
      </rPr>
      <t>28,77%</t>
    </r>
    <r>
      <rPr>
        <sz val="11"/>
        <color theme="1"/>
        <rFont val="Calibri"/>
        <family val="2"/>
        <scheme val="minor"/>
      </rPr>
      <t>. Hal ini disebabkan oleh keterbatasan SDM, keterlambatan input data, serta perubahan kebijakan eksternal yang memengaruhi proses penyusunan secara tepat waktu dan akurat.</t>
    </r>
  </si>
  <si>
    <t>Realisasi keuangan belum optimal disebabkan oleh keterlambatan pelaksanaan kegiatan, proses administrasi yang masih manual, serta verifikasi berjenjang yang memerlukan waktu cukup lama. Selain itu, pergeseran jadwal kegiatan dan keterbatasan pemahaman teknis belanja juga turut memengaruhi percepatan penyerapan anggaran.</t>
  </si>
  <si>
    <t>Meningkatkan koordinasi dan percepatan pelaksanaan kegiatan sesuai jadwal.</t>
  </si>
  <si>
    <t>Digitalisasi proses administrasi dan pelaporan keuangan.</t>
  </si>
  <si>
    <t>Peningkatan kapasitas SDM melalui pelatihan teknis pengelolaan anggaran.</t>
  </si>
  <si>
    <t>Monitoring rutin dan evaluasi berkala terhadap progres penyerapan anggaran.</t>
  </si>
  <si>
    <t xml:space="preserve">PRESENTASE RATA-RATA PROGRAM PENYELENGGARAAN URUSAN PEMERINTAHAN UMUM </t>
  </si>
  <si>
    <t>Jumlah Pelaksanaan tugas forum koordinasi pimpinan di kecamatan</t>
  </si>
  <si>
    <t>12 Kali</t>
  </si>
  <si>
    <t>Pangkat : Pembina Tk. I</t>
  </si>
  <si>
    <t>Nip.        :19750201 200312 1 006</t>
  </si>
  <si>
    <t>SAMPAI DENGAN 30 JUNI 2025</t>
  </si>
  <si>
    <r>
      <t xml:space="preserve">TARGET  TRIWULAN II </t>
    </r>
    <r>
      <rPr>
        <b/>
        <i/>
        <sz val="10"/>
        <rFont val="Tahoma"/>
        <family val="2"/>
      </rPr>
      <t>(BERDASARKAN ANGGARAN KAS)</t>
    </r>
  </si>
  <si>
    <t>REALISASI ANGGARAN  APRIL S.D 30 JUNI 2025</t>
  </si>
  <si>
    <t>KECAMATAN TOMONI TIMUR KABUPATEN LUWU TIMUR SAMPAI DENGAN 30 JUNI 2025</t>
  </si>
  <si>
    <t>Realisasi Capaian Kinerja RPJMD sampai dengan RKPD Tahun 2023  (n-2)</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</si>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</sst>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Rp&quot;#,##0;[Red]\-&quot;Rp&quot;#,##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Red]#,##0"/>
    <numFmt numFmtId="168" formatCode="&quot;Rp&quot;#,##0"/>
    <numFmt numFmtId="169" formatCode="_(&quot;Rp&quot;* #,##0.00_);_(&quot;Rp&quot;* \(#,##0.00\);_(&quot;Rp&quot;* &quot;-&quot;??_);_(@_)"/>
    <numFmt numFmtId="170" formatCode="_(&quot;Rp&quot;* #,##0_);_(&quot;Rp&quot;* \(#,##0\);_(&quot;Rp&quot;* &quot;-&quot;_);_(@_)"/>
    <numFmt numFmtId="171" formatCode="_([$Rp-421]* #,##0_);_([$Rp-421]* \(#,##0\);_([$Rp-421]* &quot;-&quot;_);_(@_)"/>
    <numFmt numFmtId="172" formatCode="_(* #,##0.00_);_(* \(#,##0.00\);_(* &quot;-&quot;_);_(@_)"/>
    <numFmt numFmtId="173" formatCode="_(* #,##0.0000_);_(* \(#,##0.0000\);_(* &quot;-&quot;??_);_(@_)"/>
  </numFmts>
  <fonts count="103">
    <font>
      <sz val="11"/>
      <color theme="1"/>
      <name val="Calibri"/>
      <family val="2"/>
      <scheme val="minor"/>
    </font>
    <font>
      <sz val="11"/>
      <color theme="1"/>
      <name val="Calibri"/>
      <family val="2"/>
      <scheme val="minor"/>
    </font>
    <font>
      <sz val="11"/>
      <color rgb="FF000000"/>
      <name val="Calibri"/>
      <family val="2"/>
    </font>
    <font>
      <sz val="11"/>
      <color rgb="FF000000"/>
      <name val="Arial Narrow"/>
      <family val="2"/>
    </font>
    <font>
      <sz val="8"/>
      <color rgb="FF000000"/>
      <name val="Arial Narrow"/>
      <family val="2"/>
    </font>
    <font>
      <sz val="8"/>
      <color rgb="FF000000"/>
      <name val="Arial"/>
      <family val="2"/>
    </font>
    <font>
      <sz val="11"/>
      <color rgb="FF000000"/>
      <name val="Arial"/>
      <family val="2"/>
    </font>
    <font>
      <sz val="8"/>
      <color theme="1"/>
      <name val="Tahoma"/>
      <family val="2"/>
    </font>
    <font>
      <sz val="10"/>
      <color theme="1"/>
      <name val="Arial"/>
      <family val="2"/>
    </font>
    <font>
      <sz val="10"/>
      <color rgb="FF000000"/>
      <name val="Arial Narrow"/>
      <family val="2"/>
    </font>
    <font>
      <sz val="8"/>
      <color rgb="FF000000"/>
      <name val="Tahoma"/>
      <family val="2"/>
    </font>
    <font>
      <sz val="10"/>
      <color theme="1"/>
      <name val="Tahoma"/>
      <family val="2"/>
    </font>
    <font>
      <sz val="10"/>
      <color rgb="FF000000"/>
      <name val="Tahoma"/>
      <family val="2"/>
    </font>
    <font>
      <sz val="12"/>
      <color rgb="FF000000"/>
      <name val="Arial Narrow"/>
      <family val="2"/>
    </font>
    <font>
      <b/>
      <sz val="8"/>
      <color theme="1"/>
      <name val="Tahoma"/>
      <family val="2"/>
    </font>
    <font>
      <b/>
      <sz val="8"/>
      <name val="Tahoma"/>
      <family val="2"/>
    </font>
    <font>
      <sz val="8"/>
      <name val="Tahoma"/>
      <family val="2"/>
    </font>
    <font>
      <sz val="8"/>
      <color theme="0"/>
      <name val="Tahoma"/>
      <family val="2"/>
    </font>
    <font>
      <b/>
      <sz val="8"/>
      <color theme="0"/>
      <name val="Tahoma"/>
      <family val="2"/>
    </font>
    <font>
      <b/>
      <sz val="12"/>
      <color rgb="FF000000"/>
      <name val="Arial"/>
      <family val="2"/>
    </font>
    <font>
      <b/>
      <sz val="8"/>
      <color rgb="FF000000"/>
      <name val="Calibri"/>
      <family val="2"/>
    </font>
    <font>
      <i/>
      <sz val="8"/>
      <color rgb="FF000000"/>
      <name val="Calibri"/>
      <family val="2"/>
    </font>
    <font>
      <b/>
      <sz val="10"/>
      <color theme="1"/>
      <name val="Century Gothic"/>
      <family val="2"/>
    </font>
    <font>
      <sz val="10"/>
      <color theme="1"/>
      <name val="Arial Narrow"/>
      <family val="2"/>
    </font>
    <font>
      <sz val="8"/>
      <color rgb="FF000000"/>
      <name val="Franklin Gothic Book"/>
      <family val="2"/>
    </font>
    <font>
      <sz val="10"/>
      <color theme="1"/>
      <name val="Century Gothic"/>
      <family val="2"/>
    </font>
    <font>
      <b/>
      <sz val="7"/>
      <color rgb="FF000000"/>
      <name val="Franklin Gothic Book"/>
      <family val="2"/>
    </font>
    <font>
      <b/>
      <sz val="8"/>
      <color rgb="FF000000"/>
      <name val="Franklin Gothic Book"/>
      <family val="2"/>
    </font>
    <font>
      <b/>
      <sz val="10"/>
      <color theme="1"/>
      <name val="Arial Narrow"/>
      <family val="2"/>
    </font>
    <font>
      <sz val="7"/>
      <color rgb="FF000000"/>
      <name val="Franklin Gothic Book"/>
      <family val="2"/>
    </font>
    <font>
      <b/>
      <sz val="10"/>
      <color rgb="FF000000"/>
      <name val="Arial Narrow"/>
      <family val="2"/>
    </font>
    <font>
      <sz val="10"/>
      <color rgb="FF000000"/>
      <name val="Franklin Gothic Book"/>
      <family val="2"/>
    </font>
    <font>
      <b/>
      <sz val="10"/>
      <color rgb="FF000000"/>
      <name val="Franklin Gothic Book"/>
      <family val="2"/>
    </font>
    <font>
      <b/>
      <sz val="9"/>
      <color rgb="FF000000"/>
      <name val="Franklin Gothic Book"/>
      <family val="2"/>
    </font>
    <font>
      <b/>
      <sz val="10"/>
      <color rgb="FF000000"/>
      <name val="Century Gothic"/>
      <family val="2"/>
    </font>
    <font>
      <sz val="11"/>
      <name val="Cantri"/>
    </font>
    <font>
      <sz val="16"/>
      <color rgb="FF000000"/>
      <name val="Arial Narrow"/>
      <family val="2"/>
    </font>
    <font>
      <sz val="11"/>
      <color rgb="FF000000"/>
      <name val="Calibri"/>
      <family val="2"/>
    </font>
    <font>
      <b/>
      <sz val="16"/>
      <color rgb="FF000000"/>
      <name val="Arial Narrow"/>
      <family val="2"/>
    </font>
    <font>
      <sz val="10"/>
      <name val="Arial"/>
      <family val="2"/>
    </font>
    <font>
      <b/>
      <sz val="16"/>
      <name val="Arial Narrow"/>
      <family val="2"/>
    </font>
    <font>
      <b/>
      <i/>
      <sz val="16"/>
      <name val="Arial Narrow"/>
      <family val="2"/>
    </font>
    <font>
      <sz val="13"/>
      <color rgb="FF000000"/>
      <name val="Arial"/>
      <family val="2"/>
    </font>
    <font>
      <sz val="13"/>
      <name val="Calibri"/>
      <family val="2"/>
    </font>
    <font>
      <sz val="16"/>
      <name val="Arial Narrow"/>
      <family val="2"/>
    </font>
    <font>
      <sz val="16"/>
      <color theme="1"/>
      <name val="Arial Narrow"/>
      <family val="2"/>
    </font>
    <font>
      <sz val="16"/>
      <color indexed="8"/>
      <name val="Arial Narrow"/>
      <family val="2"/>
    </font>
    <font>
      <sz val="16"/>
      <color theme="0"/>
      <name val="Arial Narrow"/>
      <family val="2"/>
    </font>
    <font>
      <sz val="12"/>
      <color rgb="FF000000"/>
      <name val="Arial"/>
      <family val="2"/>
    </font>
    <font>
      <sz val="12"/>
      <name val="Calibri"/>
      <family val="2"/>
    </font>
    <font>
      <b/>
      <sz val="12"/>
      <color rgb="FF000000"/>
      <name val="Arial Narrow"/>
      <family val="2"/>
    </font>
    <font>
      <b/>
      <sz val="14"/>
      <color rgb="FF000000"/>
      <name val="Arial Narrow"/>
      <family val="2"/>
    </font>
    <font>
      <b/>
      <sz val="12"/>
      <name val="Arial Narrow"/>
      <family val="2"/>
    </font>
    <font>
      <sz val="12"/>
      <color rgb="FF000000"/>
      <name val="Calibri"/>
      <family val="2"/>
    </font>
    <font>
      <b/>
      <sz val="12"/>
      <color theme="1"/>
      <name val="Century Gothic"/>
      <family val="2"/>
    </font>
    <font>
      <b/>
      <sz val="12"/>
      <color rgb="FF000000"/>
      <name val="Cantri"/>
    </font>
    <font>
      <sz val="12"/>
      <color rgb="FF000000"/>
      <name val="Cantri"/>
    </font>
    <font>
      <b/>
      <sz val="12"/>
      <color theme="1"/>
      <name val="Arial Narrow"/>
      <family val="2"/>
    </font>
    <font>
      <sz val="12"/>
      <color theme="1"/>
      <name val="Century Gothic"/>
      <family val="2"/>
    </font>
    <font>
      <sz val="12"/>
      <name val="Cantri"/>
    </font>
    <font>
      <sz val="12"/>
      <name val="Arial Narrow"/>
      <family val="2"/>
    </font>
    <font>
      <b/>
      <sz val="12"/>
      <color theme="1"/>
      <name val="Cantri"/>
    </font>
    <font>
      <sz val="12"/>
      <color theme="1"/>
      <name val="Cantri"/>
    </font>
    <font>
      <sz val="12"/>
      <color theme="1"/>
      <name val="Arial Narrow"/>
      <family val="2"/>
    </font>
    <font>
      <b/>
      <sz val="12"/>
      <color rgb="FF000000"/>
      <name val="Century Gothic"/>
      <family val="2"/>
    </font>
    <font>
      <sz val="11"/>
      <color theme="1"/>
      <name val="Tahoma"/>
      <family val="2"/>
    </font>
    <font>
      <sz val="11"/>
      <name val="Tahoma"/>
      <family val="2"/>
    </font>
    <font>
      <sz val="11"/>
      <color theme="0"/>
      <name val="Tahoma"/>
      <family val="2"/>
    </font>
    <font>
      <sz val="11"/>
      <color rgb="FF000000"/>
      <name val="Tahoma"/>
      <family val="2"/>
    </font>
    <font>
      <sz val="12"/>
      <color rgb="FF000000"/>
      <name val="Tahoma"/>
      <family val="2"/>
    </font>
    <font>
      <sz val="7"/>
      <color rgb="FF000000"/>
      <name val="Tahoma"/>
      <family val="2"/>
    </font>
    <font>
      <sz val="12"/>
      <color theme="1"/>
      <name val="Tahoma"/>
      <family val="2"/>
    </font>
    <font>
      <b/>
      <u/>
      <sz val="11"/>
      <color rgb="FF000000"/>
      <name val="Tahoma"/>
      <family val="2"/>
    </font>
    <font>
      <b/>
      <u/>
      <sz val="12"/>
      <color theme="1"/>
      <name val="Tahoma"/>
      <family val="2"/>
    </font>
    <font>
      <b/>
      <sz val="11"/>
      <name val="Tahoma"/>
      <family val="2"/>
    </font>
    <font>
      <b/>
      <sz val="11"/>
      <color rgb="FF000000"/>
      <name val="Tahoma"/>
      <family val="2"/>
    </font>
    <font>
      <b/>
      <sz val="10"/>
      <color rgb="FF000000"/>
      <name val="Tahoma"/>
      <family val="2"/>
    </font>
    <font>
      <sz val="9"/>
      <color rgb="FF000000"/>
      <name val="Tahoma"/>
      <family val="2"/>
    </font>
    <font>
      <b/>
      <sz val="11"/>
      <color rgb="FF0070C0"/>
      <name val="Tahoma"/>
      <family val="2"/>
    </font>
    <font>
      <b/>
      <sz val="8"/>
      <color rgb="FF000000"/>
      <name val="Tahoma"/>
      <family val="2"/>
    </font>
    <font>
      <sz val="10"/>
      <name val="Tahoma"/>
      <family val="2"/>
    </font>
    <font>
      <sz val="8"/>
      <color indexed="8"/>
      <name val="Tahoma"/>
      <family val="2"/>
    </font>
    <font>
      <b/>
      <sz val="11"/>
      <color theme="1"/>
      <name val="Tahoma"/>
      <family val="2"/>
    </font>
    <font>
      <b/>
      <sz val="11"/>
      <color theme="0"/>
      <name val="Tahoma"/>
      <family val="2"/>
    </font>
    <font>
      <b/>
      <sz val="9"/>
      <color rgb="FF000000"/>
      <name val="Tahoma"/>
      <family val="2"/>
    </font>
    <font>
      <sz val="11"/>
      <color theme="1"/>
      <name val="Calibri"/>
      <family val="2"/>
      <charset val="1"/>
      <scheme val="minor"/>
    </font>
    <font>
      <b/>
      <sz val="18"/>
      <color theme="1"/>
      <name val="Franklin Gothic Book"/>
      <family val="2"/>
    </font>
    <font>
      <sz val="9"/>
      <color theme="1"/>
      <name val="Franklin Gothic Book"/>
      <family val="2"/>
    </font>
    <font>
      <b/>
      <sz val="16"/>
      <color theme="1"/>
      <name val="Franklin Gothic Book"/>
      <family val="2"/>
    </font>
    <font>
      <b/>
      <sz val="12"/>
      <color rgb="FF000000"/>
      <name val="Franklin Gothic Book"/>
      <family val="2"/>
    </font>
    <font>
      <b/>
      <sz val="11"/>
      <color theme="1"/>
      <name val="Franklin Gothic Book"/>
      <family val="2"/>
    </font>
    <font>
      <i/>
      <sz val="9"/>
      <color rgb="FF000000"/>
      <name val="Franklin Gothic Book"/>
      <family val="2"/>
    </font>
    <font>
      <i/>
      <sz val="11"/>
      <color theme="1"/>
      <name val="Calibri"/>
      <family val="2"/>
      <scheme val="minor"/>
    </font>
    <font>
      <sz val="12"/>
      <color theme="1"/>
      <name val="Calibri"/>
      <family val="2"/>
      <charset val="1"/>
      <scheme val="minor"/>
    </font>
    <font>
      <sz val="12"/>
      <color theme="1"/>
      <name val="Franklin Gothic Book"/>
      <family val="2"/>
    </font>
    <font>
      <sz val="12"/>
      <color rgb="FF000000"/>
      <name val="Franklin Gothic Book"/>
      <family val="2"/>
    </font>
    <font>
      <sz val="12"/>
      <color theme="1"/>
      <name val="Calibri"/>
      <family val="2"/>
      <scheme val="minor"/>
    </font>
    <font>
      <b/>
      <u/>
      <sz val="10"/>
      <color rgb="FF000000"/>
      <name val="Arial Narrow"/>
      <family val="2"/>
    </font>
    <font>
      <sz val="8"/>
      <color rgb="FF000000"/>
      <name val="Calibri"/>
      <family val="2"/>
    </font>
    <font>
      <b/>
      <sz val="10"/>
      <name val="Tahoma"/>
      <family val="2"/>
    </font>
    <font>
      <b/>
      <i/>
      <sz val="10"/>
      <name val="Tahoma"/>
      <family val="2"/>
    </font>
    <font>
      <b/>
      <sz val="10"/>
      <color theme="1"/>
      <name val="Tahoma"/>
      <family val="2"/>
    </font>
    <font>
      <b/>
      <sz val="11"/>
      <color theme="1"/>
      <name val="Calibri"/>
      <family val="2"/>
      <scheme val="minor"/>
    </font>
  </fonts>
  <fills count="2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2DBDB"/>
        <bgColor rgb="FFFFFFFF"/>
      </patternFill>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theme="5" tint="0.79998168889431442"/>
        <bgColor rgb="FFFFFFFF"/>
      </patternFill>
    </fill>
    <fill>
      <patternFill patternType="solid">
        <fgColor theme="2" tint="-0.249977111117893"/>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rgb="FF000000"/>
      </patternFill>
    </fill>
    <fill>
      <patternFill patternType="solid">
        <fgColor rgb="FF92D050"/>
        <bgColor rgb="FF000000"/>
      </patternFill>
    </fill>
    <fill>
      <patternFill patternType="solid">
        <fgColor theme="0" tint="-0.49998474074526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00B0F0"/>
        <bgColor indexed="64"/>
      </patternFill>
    </fill>
    <fill>
      <patternFill patternType="solid">
        <fgColor rgb="FF9966FF"/>
        <bgColor indexed="64"/>
      </patternFill>
    </fill>
    <fill>
      <patternFill patternType="solid">
        <fgColor rgb="FFFF00FF"/>
        <bgColor indexed="64"/>
      </patternFill>
    </fill>
    <fill>
      <patternFill patternType="solid">
        <fgColor rgb="FFFF99FF"/>
        <bgColor indexed="64"/>
      </patternFill>
    </fill>
    <fill>
      <patternFill patternType="solid">
        <fgColor rgb="FF00B0F0"/>
        <bgColor rgb="FFFFFFFF"/>
      </patternFill>
    </fill>
    <fill>
      <patternFill patternType="solid">
        <fgColor rgb="FF9966FF"/>
        <bgColor rgb="FFFFFFFF"/>
      </patternFill>
    </fill>
  </fills>
  <borders count="18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rgb="FF000000"/>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right style="medium">
        <color indexed="64"/>
      </right>
      <top/>
      <bottom/>
      <diagonal/>
    </border>
    <border>
      <left style="double">
        <color auto="1"/>
      </left>
      <right style="double">
        <color auto="1"/>
      </right>
      <top style="double">
        <color auto="1"/>
      </top>
      <bottom style="double">
        <color auto="1"/>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medium">
        <color auto="1"/>
      </right>
      <top style="thin">
        <color indexed="64"/>
      </top>
      <bottom style="double">
        <color indexed="64"/>
      </bottom>
      <diagonal/>
    </border>
    <border>
      <left style="medium">
        <color auto="1"/>
      </left>
      <right style="thin">
        <color auto="1"/>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auto="1"/>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auto="1"/>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medium">
        <color indexed="64"/>
      </right>
      <top style="hair">
        <color indexed="64"/>
      </top>
      <bottom style="thin">
        <color indexed="64"/>
      </bottom>
      <diagonal/>
    </border>
    <border>
      <left style="medium">
        <color auto="1"/>
      </left>
      <right style="hair">
        <color auto="1"/>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auto="1"/>
      </left>
      <right style="hair">
        <color auto="1"/>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hair">
        <color auto="1"/>
      </left>
      <right style="medium">
        <color indexed="64"/>
      </right>
      <top style="thin">
        <color indexed="64"/>
      </top>
      <bottom style="hair">
        <color indexed="64"/>
      </bottom>
      <diagonal/>
    </border>
    <border>
      <left style="medium">
        <color auto="1"/>
      </left>
      <right style="hair">
        <color auto="1"/>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auto="1"/>
      </left>
      <right style="medium">
        <color indexed="64"/>
      </right>
      <top/>
      <bottom style="thin">
        <color auto="1"/>
      </bottom>
      <diagonal/>
    </border>
    <border>
      <left style="medium">
        <color auto="1"/>
      </left>
      <right style="hair">
        <color auto="1"/>
      </right>
      <top/>
      <bottom style="thin">
        <color indexed="64"/>
      </bottom>
      <diagonal/>
    </border>
    <border>
      <left/>
      <right style="hair">
        <color indexed="64"/>
      </right>
      <top style="thin">
        <color auto="1"/>
      </top>
      <bottom style="thin">
        <color auto="1"/>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left style="thin">
        <color auto="1"/>
      </left>
      <right style="medium">
        <color auto="1"/>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medium">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medium">
        <color auto="1"/>
      </left>
      <right style="thin">
        <color auto="1"/>
      </right>
      <top style="double">
        <color indexed="64"/>
      </top>
      <bottom style="double">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top style="double">
        <color indexed="64"/>
      </top>
      <bottom style="double">
        <color indexed="64"/>
      </bottom>
      <diagonal/>
    </border>
    <border>
      <left/>
      <right style="thin">
        <color auto="1"/>
      </right>
      <top/>
      <bottom style="double">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auto="1"/>
      </left>
      <right style="medium">
        <color auto="1"/>
      </right>
      <top style="thin">
        <color auto="1"/>
      </top>
      <bottom style="thin">
        <color auto="1"/>
      </bottom>
      <diagonal/>
    </border>
    <border>
      <left style="hair">
        <color indexed="64"/>
      </left>
      <right style="medium">
        <color auto="1"/>
      </right>
      <top style="thin">
        <color indexed="64"/>
      </top>
      <bottom style="thin">
        <color auto="1"/>
      </bottom>
      <diagonal/>
    </border>
    <border>
      <left style="medium">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medium">
        <color auto="1"/>
      </left>
      <right style="hair">
        <color auto="1"/>
      </right>
      <top style="hair">
        <color indexed="64"/>
      </top>
      <bottom style="hair">
        <color indexed="64"/>
      </bottom>
      <diagonal/>
    </border>
    <border>
      <left style="hair">
        <color auto="1"/>
      </left>
      <right style="medium">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auto="1"/>
      </left>
      <right style="medium">
        <color indexed="64"/>
      </right>
      <top style="hair">
        <color indexed="64"/>
      </top>
      <bottom/>
      <diagonal/>
    </border>
    <border>
      <left style="medium">
        <color auto="1"/>
      </left>
      <right style="hair">
        <color auto="1"/>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medium">
        <color auto="1"/>
      </left>
      <right style="hair">
        <color auto="1"/>
      </right>
      <top style="thin">
        <color indexed="64"/>
      </top>
      <bottom/>
      <diagonal/>
    </border>
    <border>
      <left style="hair">
        <color auto="1"/>
      </left>
      <right style="medium">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right style="medium">
        <color indexed="64"/>
      </right>
      <top/>
      <bottom style="thin">
        <color indexed="64"/>
      </bottom>
      <diagonal/>
    </border>
    <border>
      <left style="medium">
        <color auto="1"/>
      </left>
      <right/>
      <top style="thin">
        <color auto="1"/>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style="thin">
        <color rgb="FF000000"/>
      </right>
      <top style="thin">
        <color indexed="64"/>
      </top>
      <bottom style="thin">
        <color indexed="64"/>
      </bottom>
      <diagonal/>
    </border>
  </borders>
  <cellStyleXfs count="16">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165" fontId="2" fillId="0" borderId="0" applyFont="0" applyFill="0" applyBorder="0" applyAlignment="0" applyProtection="0"/>
    <xf numFmtId="167" fontId="2" fillId="0" borderId="0">
      <alignment vertical="top"/>
      <protection locked="0"/>
    </xf>
    <xf numFmtId="9" fontId="2" fillId="0" borderId="0" applyFont="0" applyFill="0" applyBorder="0" applyAlignment="0" applyProtection="0"/>
    <xf numFmtId="0" fontId="2" fillId="0" borderId="0">
      <protection locked="0"/>
    </xf>
    <xf numFmtId="0" fontId="37" fillId="0" borderId="0"/>
    <xf numFmtId="0" fontId="39" fillId="0" borderId="0">
      <protection locked="0"/>
    </xf>
    <xf numFmtId="9" fontId="1" fillId="0" borderId="0" applyFont="0" applyFill="0" applyBorder="0" applyAlignment="0" applyProtection="0"/>
    <xf numFmtId="0" fontId="39" fillId="0" borderId="0"/>
    <xf numFmtId="164" fontId="39" fillId="0" borderId="0" applyFont="0" applyFill="0" applyBorder="0" applyAlignment="0" applyProtection="0"/>
    <xf numFmtId="0" fontId="39" fillId="0" borderId="0"/>
    <xf numFmtId="0" fontId="85" fillId="0" borderId="0"/>
    <xf numFmtId="0" fontId="1" fillId="0" borderId="0"/>
  </cellStyleXfs>
  <cellXfs count="1203">
    <xf numFmtId="0" fontId="0" fillId="0" borderId="0" xfId="0"/>
    <xf numFmtId="0" fontId="2" fillId="0" borderId="0" xfId="3"/>
    <xf numFmtId="1" fontId="5" fillId="0" borderId="1" xfId="3" applyNumberFormat="1" applyFont="1" applyBorder="1" applyAlignment="1">
      <alignment horizontal="center" vertical="center" wrapText="1"/>
    </xf>
    <xf numFmtId="0" fontId="5" fillId="0" borderId="1" xfId="3" applyFont="1" applyBorder="1" applyAlignment="1">
      <alignment horizontal="center" vertical="center" wrapText="1"/>
    </xf>
    <xf numFmtId="164" fontId="7" fillId="5" borderId="7" xfId="0" applyNumberFormat="1" applyFont="1" applyFill="1" applyBorder="1" applyAlignment="1">
      <alignment horizontal="right" vertical="center"/>
    </xf>
    <xf numFmtId="166" fontId="5" fillId="0" borderId="1" xfId="3" applyNumberFormat="1" applyFont="1" applyBorder="1" applyAlignment="1">
      <alignment horizontal="center" vertical="center" wrapText="1"/>
    </xf>
    <xf numFmtId="164" fontId="8" fillId="5" borderId="7" xfId="3" applyNumberFormat="1" applyFont="1" applyFill="1" applyBorder="1" applyAlignment="1">
      <alignment vertical="center"/>
    </xf>
    <xf numFmtId="0" fontId="9" fillId="0" borderId="1" xfId="0" applyFont="1" applyBorder="1" applyAlignment="1">
      <alignment horizontal="center" vertical="center" wrapText="1"/>
    </xf>
    <xf numFmtId="0" fontId="6" fillId="0" borderId="0" xfId="3" applyFont="1"/>
    <xf numFmtId="0" fontId="9" fillId="0" borderId="1" xfId="3" applyFont="1" applyBorder="1" applyAlignment="1">
      <alignment horizontal="center" vertical="center" wrapText="1"/>
    </xf>
    <xf numFmtId="0" fontId="7" fillId="0" borderId="0" xfId="0" applyFont="1"/>
    <xf numFmtId="0" fontId="14" fillId="0" borderId="0" xfId="0" applyFont="1" applyAlignment="1">
      <alignment horizontal="center" vertical="center"/>
    </xf>
    <xf numFmtId="0" fontId="14" fillId="0" borderId="0" xfId="0" applyFont="1" applyAlignment="1">
      <alignment horizontal="center"/>
    </xf>
    <xf numFmtId="164" fontId="7" fillId="0" borderId="0" xfId="0" applyNumberFormat="1" applyFont="1"/>
    <xf numFmtId="0" fontId="7" fillId="5" borderId="7" xfId="0" applyFont="1" applyFill="1" applyBorder="1" applyAlignment="1">
      <alignment horizontal="left" vertical="center" wrapText="1"/>
    </xf>
    <xf numFmtId="164" fontId="7" fillId="0" borderId="7" xfId="0" applyNumberFormat="1" applyFont="1" applyBorder="1" applyAlignment="1">
      <alignment horizontal="right" vertical="center"/>
    </xf>
    <xf numFmtId="0" fontId="7" fillId="5" borderId="0" xfId="0" applyFont="1" applyFill="1"/>
    <xf numFmtId="164" fontId="7" fillId="5" borderId="10" xfId="0" applyNumberFormat="1" applyFont="1" applyFill="1" applyBorder="1" applyAlignment="1">
      <alignment horizontal="righ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left" vertical="center" wrapText="1"/>
    </xf>
    <xf numFmtId="0" fontId="16" fillId="0" borderId="0" xfId="0" applyFont="1" applyAlignment="1">
      <alignment horizontal="left" vertical="center" wrapText="1"/>
    </xf>
    <xf numFmtId="164" fontId="16" fillId="0" borderId="0" xfId="0" applyNumberFormat="1" applyFont="1"/>
    <xf numFmtId="2" fontId="16" fillId="0" borderId="0" xfId="0" applyNumberFormat="1" applyFont="1" applyAlignment="1">
      <alignment horizontal="center" vertical="center"/>
    </xf>
    <xf numFmtId="2" fontId="7" fillId="0" borderId="0" xfId="0" applyNumberFormat="1" applyFont="1" applyAlignment="1">
      <alignment horizontal="center" vertical="center"/>
    </xf>
    <xf numFmtId="2" fontId="7" fillId="0" borderId="0" xfId="0" applyNumberFormat="1" applyFont="1" applyAlignment="1">
      <alignment horizontal="center"/>
    </xf>
    <xf numFmtId="0" fontId="17" fillId="0" borderId="0" xfId="0" applyFont="1"/>
    <xf numFmtId="0" fontId="17" fillId="5" borderId="0" xfId="0" applyFont="1" applyFill="1"/>
    <xf numFmtId="164" fontId="17" fillId="0" borderId="0" xfId="0" applyNumberFormat="1" applyFont="1"/>
    <xf numFmtId="0" fontId="7" fillId="0" borderId="0" xfId="0" applyFont="1" applyAlignment="1">
      <alignment horizontal="center"/>
    </xf>
    <xf numFmtId="2" fontId="18" fillId="5" borderId="0" xfId="0" applyNumberFormat="1" applyFont="1" applyFill="1" applyAlignment="1">
      <alignment horizontal="center" vertical="center"/>
    </xf>
    <xf numFmtId="6" fontId="17" fillId="0" borderId="0" xfId="0" applyNumberFormat="1" applyFont="1"/>
    <xf numFmtId="166" fontId="5" fillId="0" borderId="7" xfId="3" applyNumberFormat="1" applyFont="1" applyBorder="1" applyAlignment="1">
      <alignment horizontal="center" vertical="center" wrapText="1"/>
    </xf>
    <xf numFmtId="0" fontId="2" fillId="0" borderId="0" xfId="3" applyAlignment="1">
      <alignment vertical="center"/>
    </xf>
    <xf numFmtId="0" fontId="6" fillId="0" borderId="0" xfId="3" applyFont="1" applyAlignment="1">
      <alignment horizontal="center"/>
    </xf>
    <xf numFmtId="0" fontId="22" fillId="11" borderId="7" xfId="3" applyFont="1" applyFill="1" applyBorder="1" applyAlignment="1">
      <alignment horizontal="left" vertical="center" wrapText="1"/>
    </xf>
    <xf numFmtId="41" fontId="20" fillId="11" borderId="7" xfId="5" applyNumberFormat="1" applyFont="1" applyFill="1" applyBorder="1" applyAlignment="1" applyProtection="1">
      <alignment horizontal="center" vertical="center" wrapText="1"/>
    </xf>
    <xf numFmtId="0" fontId="23" fillId="12" borderId="7" xfId="3" applyFont="1" applyFill="1" applyBorder="1" applyAlignment="1">
      <alignment horizontal="left" vertical="center" wrapText="1"/>
    </xf>
    <xf numFmtId="41" fontId="24" fillId="10" borderId="7" xfId="5" applyNumberFormat="1" applyFont="1" applyFill="1" applyBorder="1" applyAlignment="1" applyProtection="1">
      <alignment horizontal="center" vertical="center" wrapText="1"/>
    </xf>
    <xf numFmtId="0" fontId="26" fillId="11" borderId="18" xfId="3" applyFont="1" applyFill="1" applyBorder="1" applyAlignment="1">
      <alignment horizontal="center" vertical="center" wrapText="1"/>
    </xf>
    <xf numFmtId="0" fontId="26" fillId="11" borderId="7" xfId="3" applyFont="1" applyFill="1" applyBorder="1" applyAlignment="1">
      <alignment horizontal="center" vertical="center" wrapText="1"/>
    </xf>
    <xf numFmtId="0" fontId="22" fillId="2" borderId="7" xfId="3" applyFont="1" applyFill="1" applyBorder="1" applyAlignment="1">
      <alignment horizontal="left" vertical="center" wrapText="1"/>
    </xf>
    <xf numFmtId="0" fontId="27" fillId="2" borderId="7" xfId="3" applyFont="1" applyFill="1" applyBorder="1" applyAlignment="1">
      <alignment vertical="top" wrapText="1"/>
    </xf>
    <xf numFmtId="164" fontId="22" fillId="2" borderId="7" xfId="3" applyNumberFormat="1" applyFont="1" applyFill="1" applyBorder="1" applyAlignment="1">
      <alignment horizontal="center" vertical="center"/>
    </xf>
    <xf numFmtId="0" fontId="28" fillId="3" borderId="7" xfId="3" applyFont="1" applyFill="1" applyBorder="1" applyAlignment="1">
      <alignment horizontal="left" vertical="center" wrapText="1"/>
    </xf>
    <xf numFmtId="0" fontId="27" fillId="3" borderId="7" xfId="3" applyFont="1" applyFill="1" applyBorder="1" applyAlignment="1">
      <alignment vertical="top" wrapText="1"/>
    </xf>
    <xf numFmtId="164" fontId="22" fillId="3" borderId="7" xfId="3" applyNumberFormat="1" applyFont="1" applyFill="1" applyBorder="1" applyAlignment="1">
      <alignment horizontal="center" vertical="center"/>
    </xf>
    <xf numFmtId="0" fontId="29" fillId="14" borderId="1" xfId="3" applyFont="1" applyFill="1" applyBorder="1" applyAlignment="1">
      <alignment horizontal="center" vertical="top" wrapText="1"/>
    </xf>
    <xf numFmtId="49" fontId="25" fillId="5" borderId="20" xfId="3" applyNumberFormat="1" applyFont="1" applyFill="1" applyBorder="1" applyAlignment="1">
      <alignment horizontal="center" vertical="center"/>
    </xf>
    <xf numFmtId="0" fontId="9" fillId="0" borderId="7" xfId="3" quotePrefix="1" applyFont="1" applyBorder="1" applyAlignment="1">
      <alignment horizontal="left" vertical="center" wrapText="1"/>
    </xf>
    <xf numFmtId="0" fontId="9" fillId="0" borderId="7" xfId="3" applyFont="1" applyBorder="1" applyAlignment="1">
      <alignment horizontal="left" vertical="center" wrapText="1"/>
    </xf>
    <xf numFmtId="0" fontId="9" fillId="0" borderId="1" xfId="3" applyFont="1" applyBorder="1" applyAlignment="1">
      <alignment horizontal="right" vertical="center" wrapText="1"/>
    </xf>
    <xf numFmtId="164" fontId="25" fillId="5" borderId="7" xfId="3" applyNumberFormat="1" applyFont="1" applyFill="1" applyBorder="1" applyAlignment="1">
      <alignment horizontal="center" vertical="center"/>
    </xf>
    <xf numFmtId="0" fontId="25" fillId="0" borderId="7" xfId="3" applyFont="1" applyBorder="1" applyAlignment="1">
      <alignment horizontal="center" vertical="center"/>
    </xf>
    <xf numFmtId="0" fontId="30" fillId="3" borderId="1" xfId="3" applyFont="1" applyFill="1" applyBorder="1" applyAlignment="1">
      <alignment horizontal="left" vertical="top" wrapText="1"/>
    </xf>
    <xf numFmtId="0" fontId="31" fillId="3" borderId="7" xfId="3" applyFont="1" applyFill="1" applyBorder="1" applyAlignment="1">
      <alignment vertical="center" wrapText="1"/>
    </xf>
    <xf numFmtId="0" fontId="9" fillId="0" borderId="1" xfId="3" applyFont="1" applyBorder="1" applyAlignment="1">
      <alignment horizontal="left" vertical="top" wrapText="1"/>
    </xf>
    <xf numFmtId="0" fontId="9" fillId="0" borderId="1" xfId="3" applyFont="1" applyBorder="1" applyAlignment="1">
      <alignment horizontal="left" vertical="center" wrapText="1"/>
    </xf>
    <xf numFmtId="0" fontId="3" fillId="0" borderId="1" xfId="3" applyFont="1" applyBorder="1" applyAlignment="1">
      <alignment horizontal="right" vertical="center" wrapText="1"/>
    </xf>
    <xf numFmtId="0" fontId="25" fillId="0" borderId="20" xfId="3" applyFont="1" applyBorder="1" applyAlignment="1">
      <alignment horizontal="center" vertical="center"/>
    </xf>
    <xf numFmtId="0" fontId="9" fillId="0" borderId="3" xfId="3" applyFont="1" applyBorder="1" applyAlignment="1">
      <alignment horizontal="left" vertical="top" wrapText="1"/>
    </xf>
    <xf numFmtId="0" fontId="9" fillId="0" borderId="1" xfId="3" quotePrefix="1" applyFont="1" applyBorder="1" applyAlignment="1">
      <alignment horizontal="right" vertical="center" wrapText="1"/>
    </xf>
    <xf numFmtId="0" fontId="31" fillId="3" borderId="18" xfId="3" applyFont="1" applyFill="1" applyBorder="1" applyAlignment="1">
      <alignment vertical="center" wrapText="1"/>
    </xf>
    <xf numFmtId="0" fontId="9" fillId="0" borderId="4" xfId="3" applyFont="1" applyBorder="1" applyAlignment="1">
      <alignment horizontal="left" vertical="top" wrapText="1"/>
    </xf>
    <xf numFmtId="0" fontId="31" fillId="3" borderId="0" xfId="3" applyFont="1" applyFill="1" applyAlignment="1">
      <alignment vertical="center" wrapText="1"/>
    </xf>
    <xf numFmtId="1" fontId="29" fillId="14" borderId="23" xfId="5" quotePrefix="1" applyNumberFormat="1" applyFont="1" applyFill="1" applyBorder="1" applyAlignment="1" applyProtection="1">
      <alignment horizontal="center" vertical="center"/>
    </xf>
    <xf numFmtId="0" fontId="9" fillId="0" borderId="1" xfId="3" quotePrefix="1" applyFont="1" applyBorder="1" applyAlignment="1">
      <alignment horizontal="center" vertical="center" wrapText="1"/>
    </xf>
    <xf numFmtId="0" fontId="31" fillId="3" borderId="7" xfId="3" applyFont="1" applyFill="1" applyBorder="1" applyAlignment="1">
      <alignment wrapText="1"/>
    </xf>
    <xf numFmtId="3" fontId="9" fillId="0" borderId="1" xfId="3" applyNumberFormat="1" applyFont="1" applyBorder="1" applyAlignment="1">
      <alignment horizontal="center" vertical="center" wrapText="1"/>
    </xf>
    <xf numFmtId="0" fontId="32" fillId="3" borderId="18" xfId="3" applyFont="1" applyFill="1" applyBorder="1" applyAlignment="1">
      <alignment vertical="center" wrapText="1"/>
    </xf>
    <xf numFmtId="9" fontId="26" fillId="14" borderId="12" xfId="3" applyNumberFormat="1" applyFont="1" applyFill="1" applyBorder="1" applyAlignment="1">
      <alignment horizontal="center" vertical="center"/>
    </xf>
    <xf numFmtId="0" fontId="32" fillId="3" borderId="7" xfId="3" applyFont="1" applyFill="1" applyBorder="1" applyAlignment="1">
      <alignment vertical="center" wrapText="1"/>
    </xf>
    <xf numFmtId="9" fontId="26" fillId="14" borderId="7" xfId="3" applyNumberFormat="1" applyFont="1" applyFill="1" applyBorder="1" applyAlignment="1">
      <alignment horizontal="center" vertical="center" wrapText="1"/>
    </xf>
    <xf numFmtId="0" fontId="9" fillId="0" borderId="4" xfId="3" applyFont="1" applyBorder="1" applyAlignment="1">
      <alignment horizontal="left" vertical="center" wrapText="1"/>
    </xf>
    <xf numFmtId="168" fontId="31" fillId="0" borderId="1" xfId="3" applyNumberFormat="1" applyFont="1" applyBorder="1" applyAlignment="1">
      <alignment horizontal="center" vertical="center" wrapText="1"/>
    </xf>
    <xf numFmtId="0" fontId="30" fillId="3" borderId="2" xfId="3" applyFont="1" applyFill="1" applyBorder="1" applyAlignment="1">
      <alignment horizontal="left" vertical="top" wrapText="1"/>
    </xf>
    <xf numFmtId="9" fontId="29" fillId="14" borderId="12" xfId="3" applyNumberFormat="1" applyFont="1" applyFill="1" applyBorder="1" applyAlignment="1">
      <alignment horizontal="center" vertical="center"/>
    </xf>
    <xf numFmtId="0" fontId="9" fillId="0" borderId="9" xfId="3" applyFont="1" applyBorder="1" applyAlignment="1">
      <alignment horizontal="left" vertical="center" wrapText="1"/>
    </xf>
    <xf numFmtId="0" fontId="9" fillId="0" borderId="7" xfId="3" applyFont="1" applyBorder="1" applyAlignment="1">
      <alignment horizontal="center" vertical="center" wrapText="1"/>
    </xf>
    <xf numFmtId="0" fontId="9" fillId="0" borderId="1" xfId="3" quotePrefix="1" applyFont="1" applyBorder="1" applyAlignment="1">
      <alignment horizontal="left" vertical="top" wrapText="1"/>
    </xf>
    <xf numFmtId="0" fontId="9" fillId="0" borderId="2" xfId="3" applyFont="1" applyBorder="1" applyAlignment="1">
      <alignment horizontal="left" vertical="top" wrapText="1"/>
    </xf>
    <xf numFmtId="0" fontId="9" fillId="0" borderId="2" xfId="3" applyFont="1" applyBorder="1" applyAlignment="1">
      <alignment horizontal="left" vertical="center" wrapText="1"/>
    </xf>
    <xf numFmtId="0" fontId="9" fillId="0" borderId="6" xfId="3" applyFont="1" applyBorder="1" applyAlignment="1">
      <alignment horizontal="left" vertical="center" wrapText="1"/>
    </xf>
    <xf numFmtId="0" fontId="22" fillId="2" borderId="20" xfId="3" applyFont="1" applyFill="1" applyBorder="1" applyAlignment="1">
      <alignment horizontal="left" vertical="center" wrapText="1"/>
    </xf>
    <xf numFmtId="0" fontId="33" fillId="2" borderId="7" xfId="3" applyFont="1" applyFill="1" applyBorder="1" applyAlignment="1">
      <alignment vertical="top" wrapText="1"/>
    </xf>
    <xf numFmtId="0" fontId="4" fillId="13" borderId="5" xfId="3" applyFont="1" applyFill="1" applyBorder="1" applyAlignment="1">
      <alignment horizontal="center" vertical="center" wrapText="1"/>
    </xf>
    <xf numFmtId="9" fontId="29" fillId="14" borderId="21" xfId="3" applyNumberFormat="1" applyFont="1" applyFill="1" applyBorder="1" applyAlignment="1">
      <alignment horizontal="center" vertical="center"/>
    </xf>
    <xf numFmtId="1" fontId="31" fillId="0" borderId="21" xfId="3" quotePrefix="1" applyNumberFormat="1" applyFont="1" applyBorder="1" applyAlignment="1">
      <alignment horizontal="center" vertical="center"/>
    </xf>
    <xf numFmtId="0" fontId="32" fillId="2" borderId="7" xfId="3" applyFont="1" applyFill="1" applyBorder="1" applyAlignment="1">
      <alignment vertical="center" wrapText="1"/>
    </xf>
    <xf numFmtId="1" fontId="29" fillId="13" borderId="21" xfId="3" applyNumberFormat="1" applyFont="1" applyFill="1" applyBorder="1" applyAlignment="1">
      <alignment horizontal="center" vertical="center"/>
    </xf>
    <xf numFmtId="0" fontId="9" fillId="0" borderId="5" xfId="3" applyFont="1" applyBorder="1" applyAlignment="1">
      <alignment horizontal="left" vertical="center" wrapText="1"/>
    </xf>
    <xf numFmtId="9" fontId="9" fillId="0" borderId="12" xfId="3" applyNumberFormat="1" applyFont="1" applyBorder="1" applyAlignment="1">
      <alignment horizontal="center" vertical="center" wrapText="1"/>
    </xf>
    <xf numFmtId="0" fontId="9" fillId="0" borderId="12" xfId="3" applyFont="1" applyBorder="1" applyAlignment="1">
      <alignment horizontal="center" vertical="center" wrapText="1"/>
    </xf>
    <xf numFmtId="0" fontId="9" fillId="0" borderId="14" xfId="3" applyFont="1" applyBorder="1" applyAlignment="1">
      <alignment horizontal="center" vertical="center" wrapText="1"/>
    </xf>
    <xf numFmtId="9" fontId="9" fillId="0" borderId="14" xfId="3" applyNumberFormat="1" applyFont="1" applyBorder="1" applyAlignment="1">
      <alignment horizontal="center" vertical="center" wrapText="1"/>
    </xf>
    <xf numFmtId="0" fontId="34" fillId="2" borderId="1" xfId="3" applyFont="1" applyFill="1" applyBorder="1" applyAlignment="1">
      <alignment horizontal="left" vertical="top" wrapText="1"/>
    </xf>
    <xf numFmtId="0" fontId="32" fillId="2" borderId="18" xfId="3" applyFont="1" applyFill="1" applyBorder="1" applyAlignment="1">
      <alignment vertical="center" wrapText="1"/>
    </xf>
    <xf numFmtId="0" fontId="29" fillId="13" borderId="1" xfId="3" applyFont="1" applyFill="1" applyBorder="1" applyAlignment="1">
      <alignment horizontal="center" vertical="top" wrapText="1"/>
    </xf>
    <xf numFmtId="0" fontId="31" fillId="3" borderId="18" xfId="3" applyFont="1" applyFill="1" applyBorder="1" applyAlignment="1">
      <alignment horizontal="left" vertical="center" wrapText="1"/>
    </xf>
    <xf numFmtId="9" fontId="29" fillId="14" borderId="24" xfId="3" applyNumberFormat="1" applyFont="1" applyFill="1" applyBorder="1" applyAlignment="1">
      <alignment horizontal="center" vertical="center" wrapText="1"/>
    </xf>
    <xf numFmtId="0" fontId="9" fillId="0" borderId="7" xfId="3" quotePrefix="1" applyFont="1" applyBorder="1" applyAlignment="1">
      <alignment horizontal="left" vertical="top" wrapText="1"/>
    </xf>
    <xf numFmtId="0" fontId="35" fillId="0" borderId="0" xfId="3" applyFont="1" applyAlignment="1">
      <alignment vertical="center"/>
    </xf>
    <xf numFmtId="0" fontId="36" fillId="0" borderId="0" xfId="7" applyFont="1" applyAlignment="1" applyProtection="1">
      <alignment horizontal="center" vertical="center"/>
    </xf>
    <xf numFmtId="0" fontId="6" fillId="0" borderId="0" xfId="7" applyFont="1" applyProtection="1"/>
    <xf numFmtId="0" fontId="37" fillId="0" borderId="0" xfId="8" applyAlignment="1">
      <alignment vertical="center"/>
    </xf>
    <xf numFmtId="0" fontId="36" fillId="10" borderId="25" xfId="7" applyFont="1" applyFill="1" applyBorder="1" applyAlignment="1" applyProtection="1">
      <alignment horizontal="center" wrapText="1"/>
    </xf>
    <xf numFmtId="0" fontId="36" fillId="0" borderId="0" xfId="7" applyFont="1" applyProtection="1"/>
    <xf numFmtId="0" fontId="42" fillId="0" borderId="0" xfId="7" applyFont="1" applyProtection="1"/>
    <xf numFmtId="0" fontId="43" fillId="0" borderId="0" xfId="8" applyFont="1" applyAlignment="1">
      <alignment vertical="center"/>
    </xf>
    <xf numFmtId="0" fontId="40" fillId="2" borderId="39" xfId="9" applyFont="1" applyFill="1" applyBorder="1" applyAlignment="1" applyProtection="1">
      <alignment horizontal="center" vertical="center"/>
    </xf>
    <xf numFmtId="0" fontId="41" fillId="3" borderId="42" xfId="9" applyFont="1" applyFill="1" applyBorder="1" applyAlignment="1" applyProtection="1">
      <alignment horizontal="center" vertical="center"/>
    </xf>
    <xf numFmtId="0" fontId="41" fillId="3" borderId="43" xfId="9" applyFont="1" applyFill="1" applyBorder="1" applyAlignment="1" applyProtection="1">
      <alignment horizontal="center" vertical="center"/>
    </xf>
    <xf numFmtId="0" fontId="41" fillId="3" borderId="44" xfId="9" applyFont="1" applyFill="1" applyBorder="1" applyAlignment="1" applyProtection="1">
      <alignment horizontal="center" vertical="center"/>
    </xf>
    <xf numFmtId="0" fontId="36" fillId="0" borderId="45" xfId="7" applyFont="1" applyBorder="1" applyAlignment="1" applyProtection="1">
      <alignment horizontal="center" vertical="center"/>
    </xf>
    <xf numFmtId="0" fontId="36" fillId="0" borderId="19" xfId="7" applyFont="1" applyBorder="1" applyAlignment="1" applyProtection="1">
      <alignment horizontal="left" vertical="center" wrapText="1"/>
    </xf>
    <xf numFmtId="170" fontId="36" fillId="0" borderId="19" xfId="7" applyNumberFormat="1" applyFont="1" applyBorder="1" applyAlignment="1" applyProtection="1">
      <alignment horizontal="right" vertical="center"/>
    </xf>
    <xf numFmtId="0" fontId="36" fillId="0" borderId="16" xfId="7" applyFont="1" applyBorder="1" applyAlignment="1" applyProtection="1">
      <alignment horizontal="center" vertical="center"/>
    </xf>
    <xf numFmtId="0" fontId="44" fillId="0" borderId="46" xfId="7" applyFont="1" applyBorder="1" applyAlignment="1" applyProtection="1">
      <alignment horizontal="center" vertical="center" wrapText="1"/>
    </xf>
    <xf numFmtId="164" fontId="44" fillId="0" borderId="46" xfId="7" applyNumberFormat="1" applyFont="1" applyBorder="1" applyAlignment="1" applyProtection="1">
      <alignment vertical="center"/>
    </xf>
    <xf numFmtId="0" fontId="36" fillId="0" borderId="19" xfId="7" applyFont="1" applyBorder="1" applyAlignment="1" applyProtection="1">
      <alignment horizontal="center" vertical="center" wrapText="1"/>
    </xf>
    <xf numFmtId="1" fontId="36" fillId="0" borderId="19" xfId="7" applyNumberFormat="1" applyFont="1" applyBorder="1" applyAlignment="1" applyProtection="1">
      <alignment horizontal="center" vertical="center"/>
    </xf>
    <xf numFmtId="164" fontId="36" fillId="0" borderId="19" xfId="7" applyNumberFormat="1" applyFont="1" applyBorder="1" applyAlignment="1" applyProtection="1">
      <alignment horizontal="center" vertical="center"/>
    </xf>
    <xf numFmtId="9" fontId="36" fillId="0" borderId="19" xfId="7" applyNumberFormat="1" applyFont="1" applyBorder="1" applyAlignment="1" applyProtection="1">
      <alignment horizontal="center" vertical="center"/>
    </xf>
    <xf numFmtId="2" fontId="44" fillId="0" borderId="15" xfId="7" applyNumberFormat="1" applyFont="1" applyBorder="1" applyAlignment="1" applyProtection="1">
      <alignment horizontal="center" vertical="center"/>
    </xf>
    <xf numFmtId="0" fontId="38" fillId="0" borderId="47" xfId="7" applyFont="1" applyBorder="1" applyAlignment="1" applyProtection="1">
      <alignment horizontal="center" vertical="center" wrapText="1"/>
    </xf>
    <xf numFmtId="0" fontId="44" fillId="2" borderId="7" xfId="7" applyFont="1" applyFill="1" applyBorder="1" applyAlignment="1" applyProtection="1">
      <alignment horizontal="center" vertical="center" wrapText="1"/>
    </xf>
    <xf numFmtId="164" fontId="44" fillId="2" borderId="7" xfId="7" applyNumberFormat="1" applyFont="1" applyFill="1" applyBorder="1" applyAlignment="1" applyProtection="1">
      <alignment vertical="center"/>
    </xf>
    <xf numFmtId="0" fontId="36" fillId="2" borderId="7" xfId="7" applyFont="1" applyFill="1" applyBorder="1" applyAlignment="1" applyProtection="1">
      <alignment horizontal="center" vertical="center" wrapText="1"/>
    </xf>
    <xf numFmtId="1" fontId="36" fillId="2" borderId="7" xfId="7" applyNumberFormat="1" applyFont="1" applyFill="1" applyBorder="1" applyAlignment="1" applyProtection="1">
      <alignment horizontal="center" vertical="center"/>
    </xf>
    <xf numFmtId="164" fontId="36" fillId="2" borderId="7" xfId="7" applyNumberFormat="1" applyFont="1" applyFill="1" applyBorder="1" applyAlignment="1" applyProtection="1">
      <alignment horizontal="center" vertical="center"/>
    </xf>
    <xf numFmtId="9" fontId="36" fillId="2" borderId="7" xfId="7" applyNumberFormat="1" applyFont="1" applyFill="1" applyBorder="1" applyAlignment="1" applyProtection="1">
      <alignment horizontal="center" vertical="center"/>
    </xf>
    <xf numFmtId="2" fontId="44" fillId="2" borderId="7" xfId="7" applyNumberFormat="1" applyFont="1" applyFill="1" applyBorder="1" applyAlignment="1" applyProtection="1">
      <alignment horizontal="center" vertical="center"/>
    </xf>
    <xf numFmtId="0" fontId="38" fillId="2" borderId="7" xfId="7" applyFont="1" applyFill="1" applyBorder="1" applyAlignment="1" applyProtection="1">
      <alignment horizontal="center" vertical="center" wrapText="1"/>
    </xf>
    <xf numFmtId="0" fontId="38" fillId="9" borderId="7" xfId="8" applyFont="1" applyFill="1" applyBorder="1" applyAlignment="1">
      <alignment horizontal="left" vertical="center" wrapText="1"/>
    </xf>
    <xf numFmtId="0" fontId="36" fillId="0" borderId="48" xfId="8" applyFont="1" applyBorder="1" applyAlignment="1">
      <alignment horizontal="center" vertical="center"/>
    </xf>
    <xf numFmtId="0" fontId="36" fillId="0" borderId="7" xfId="8" applyFont="1" applyBorder="1" applyAlignment="1">
      <alignment horizontal="center" vertical="center"/>
    </xf>
    <xf numFmtId="0" fontId="36" fillId="0" borderId="49" xfId="8" applyFont="1" applyBorder="1" applyAlignment="1">
      <alignment horizontal="center" vertical="center"/>
    </xf>
    <xf numFmtId="0" fontId="38" fillId="2" borderId="49" xfId="8" applyFont="1" applyFill="1" applyBorder="1" applyAlignment="1">
      <alignment horizontal="center" vertical="center"/>
    </xf>
    <xf numFmtId="171" fontId="38" fillId="9" borderId="7" xfId="8" applyNumberFormat="1" applyFont="1" applyFill="1" applyBorder="1" applyAlignment="1">
      <alignment horizontal="left" vertical="center" wrapText="1"/>
    </xf>
    <xf numFmtId="10" fontId="38" fillId="9" borderId="7" xfId="8" applyNumberFormat="1" applyFont="1" applyFill="1" applyBorder="1" applyAlignment="1">
      <alignment horizontal="center" vertical="center" wrapText="1"/>
    </xf>
    <xf numFmtId="0" fontId="46" fillId="10" borderId="18" xfId="7" applyFont="1" applyFill="1" applyBorder="1" applyAlignment="1" applyProtection="1">
      <alignment horizontal="center" vertical="center" wrapText="1"/>
    </xf>
    <xf numFmtId="164" fontId="44" fillId="0" borderId="18" xfId="7" applyNumberFormat="1" applyFont="1" applyBorder="1" applyAlignment="1" applyProtection="1">
      <alignment vertical="center"/>
    </xf>
    <xf numFmtId="0" fontId="36" fillId="0" borderId="18" xfId="7" applyFont="1" applyBorder="1" applyAlignment="1" applyProtection="1">
      <alignment horizontal="center" vertical="center" wrapText="1"/>
    </xf>
    <xf numFmtId="3" fontId="44" fillId="0" borderId="18" xfId="7" applyNumberFormat="1" applyFont="1" applyBorder="1" applyAlignment="1" applyProtection="1">
      <alignment horizontal="center" vertical="center" wrapText="1"/>
    </xf>
    <xf numFmtId="9" fontId="36" fillId="0" borderId="18" xfId="7" applyNumberFormat="1" applyFont="1" applyBorder="1" applyAlignment="1" applyProtection="1">
      <alignment horizontal="center" vertical="center"/>
    </xf>
    <xf numFmtId="2" fontId="44" fillId="0" borderId="18" xfId="7" applyNumberFormat="1" applyFont="1" applyBorder="1" applyAlignment="1" applyProtection="1">
      <alignment horizontal="center" vertical="center" wrapText="1"/>
    </xf>
    <xf numFmtId="0" fontId="36" fillId="15" borderId="50" xfId="8" applyFont="1" applyFill="1" applyBorder="1" applyAlignment="1">
      <alignment horizontal="center" vertical="center"/>
    </xf>
    <xf numFmtId="0" fontId="38" fillId="15" borderId="39" xfId="8" applyFont="1" applyFill="1" applyBorder="1" applyAlignment="1">
      <alignment horizontal="center" vertical="center"/>
    </xf>
    <xf numFmtId="170" fontId="38" fillId="15" borderId="39" xfId="8" applyNumberFormat="1" applyFont="1" applyFill="1" applyBorder="1" applyAlignment="1">
      <alignment horizontal="center" vertical="center"/>
    </xf>
    <xf numFmtId="0" fontId="38" fillId="15" borderId="39" xfId="7" applyFont="1" applyFill="1" applyBorder="1" applyAlignment="1" applyProtection="1">
      <alignment horizontal="center" vertical="center"/>
    </xf>
    <xf numFmtId="171" fontId="38" fillId="15" borderId="39" xfId="7" applyNumberFormat="1" applyFont="1" applyFill="1" applyBorder="1" applyAlignment="1" applyProtection="1">
      <alignment horizontal="center" vertical="center"/>
    </xf>
    <xf numFmtId="9" fontId="38" fillId="15" borderId="39" xfId="7" applyNumberFormat="1" applyFont="1" applyFill="1" applyBorder="1" applyAlignment="1" applyProtection="1">
      <alignment horizontal="center" vertical="center"/>
    </xf>
    <xf numFmtId="0" fontId="38" fillId="15" borderId="39" xfId="7" applyFont="1" applyFill="1" applyBorder="1" applyAlignment="1" applyProtection="1">
      <alignment wrapText="1"/>
    </xf>
    <xf numFmtId="0" fontId="38" fillId="15" borderId="51" xfId="7" applyFont="1" applyFill="1" applyBorder="1" applyProtection="1"/>
    <xf numFmtId="0" fontId="36" fillId="0" borderId="0" xfId="7" applyFont="1" applyAlignment="1" applyProtection="1">
      <alignment horizontal="left" vertical="center"/>
    </xf>
    <xf numFmtId="0" fontId="36" fillId="10" borderId="0" xfId="7" applyFont="1" applyFill="1" applyAlignment="1" applyProtection="1">
      <alignment wrapText="1"/>
    </xf>
    <xf numFmtId="170" fontId="36" fillId="0" borderId="0" xfId="7" applyNumberFormat="1" applyFont="1" applyProtection="1"/>
    <xf numFmtId="0" fontId="42" fillId="5" borderId="0" xfId="7" applyFont="1" applyFill="1" applyProtection="1"/>
    <xf numFmtId="170" fontId="47" fillId="0" borderId="0" xfId="7" applyNumberFormat="1" applyFont="1" applyProtection="1"/>
    <xf numFmtId="0" fontId="48" fillId="0" borderId="0" xfId="7" applyFont="1" applyProtection="1"/>
    <xf numFmtId="0" fontId="49" fillId="0" borderId="0" xfId="8" applyFont="1" applyAlignment="1">
      <alignment vertical="center"/>
    </xf>
    <xf numFmtId="0" fontId="6" fillId="0" borderId="0" xfId="7" applyFont="1" applyAlignment="1" applyProtection="1">
      <alignment horizontal="center" vertical="center"/>
    </xf>
    <xf numFmtId="0" fontId="6" fillId="10" borderId="0" xfId="7" applyFont="1" applyFill="1" applyAlignment="1" applyProtection="1">
      <alignment wrapText="1"/>
    </xf>
    <xf numFmtId="170" fontId="6" fillId="0" borderId="0" xfId="7" applyNumberFormat="1" applyFont="1" applyProtection="1"/>
    <xf numFmtId="0" fontId="6" fillId="0" borderId="0" xfId="7" applyFont="1" applyAlignment="1" applyProtection="1">
      <alignment horizontal="left" vertical="center"/>
    </xf>
    <xf numFmtId="0" fontId="37" fillId="0" borderId="0" xfId="8"/>
    <xf numFmtId="2" fontId="17" fillId="0" borderId="0" xfId="0" applyNumberFormat="1" applyFont="1"/>
    <xf numFmtId="165" fontId="17" fillId="5" borderId="0" xfId="1" applyFont="1" applyFill="1"/>
    <xf numFmtId="164" fontId="17" fillId="5" borderId="0" xfId="2" applyFont="1" applyFill="1"/>
    <xf numFmtId="2" fontId="17" fillId="5" borderId="0" xfId="0" applyNumberFormat="1" applyFont="1" applyFill="1"/>
    <xf numFmtId="0" fontId="17" fillId="0" borderId="0" xfId="0" applyFont="1" applyAlignment="1">
      <alignment horizontal="center"/>
    </xf>
    <xf numFmtId="0" fontId="50" fillId="0" borderId="0" xfId="3" applyFont="1" applyAlignment="1">
      <alignment horizontal="center"/>
    </xf>
    <xf numFmtId="0" fontId="51" fillId="0" borderId="0" xfId="3" applyFont="1"/>
    <xf numFmtId="0" fontId="50" fillId="0" borderId="0" xfId="3" applyFont="1" applyAlignment="1">
      <alignment horizontal="center" vertical="center"/>
    </xf>
    <xf numFmtId="0" fontId="51" fillId="0" borderId="0" xfId="3" applyFont="1" applyAlignment="1">
      <alignment horizontal="center"/>
    </xf>
    <xf numFmtId="0" fontId="53" fillId="10" borderId="0" xfId="3" applyFont="1" applyFill="1"/>
    <xf numFmtId="49" fontId="52" fillId="3" borderId="20" xfId="3" applyNumberFormat="1" applyFont="1" applyFill="1" applyBorder="1" applyAlignment="1">
      <alignment horizontal="center" vertical="center" wrapText="1"/>
    </xf>
    <xf numFmtId="49" fontId="52" fillId="3" borderId="7" xfId="3" applyNumberFormat="1" applyFont="1" applyFill="1" applyBorder="1" applyAlignment="1">
      <alignment horizontal="center" vertical="center" wrapText="1"/>
    </xf>
    <xf numFmtId="0" fontId="52" fillId="10" borderId="20" xfId="3" applyFont="1" applyFill="1" applyBorder="1" applyAlignment="1">
      <alignment horizontal="center" vertical="center" wrapText="1"/>
    </xf>
    <xf numFmtId="49" fontId="52" fillId="10" borderId="7" xfId="3" applyNumberFormat="1" applyFont="1" applyFill="1" applyBorder="1" applyAlignment="1">
      <alignment horizontal="center" vertical="center" wrapText="1"/>
    </xf>
    <xf numFmtId="0" fontId="54" fillId="2" borderId="7" xfId="3" applyFont="1" applyFill="1" applyBorder="1" applyAlignment="1">
      <alignment horizontal="left" vertical="center" wrapText="1"/>
    </xf>
    <xf numFmtId="0" fontId="55" fillId="2" borderId="7" xfId="3" applyFont="1" applyFill="1" applyBorder="1" applyAlignment="1">
      <alignment horizontal="center" vertical="center" wrapText="1"/>
    </xf>
    <xf numFmtId="164" fontId="55" fillId="2" borderId="7" xfId="3" applyNumberFormat="1" applyFont="1" applyFill="1" applyBorder="1" applyAlignment="1">
      <alignment horizontal="right" vertical="center"/>
    </xf>
    <xf numFmtId="0" fontId="56" fillId="10" borderId="0" xfId="3" applyFont="1" applyFill="1"/>
    <xf numFmtId="0" fontId="57" fillId="3" borderId="7" xfId="3" applyFont="1" applyFill="1" applyBorder="1" applyAlignment="1">
      <alignment horizontal="left" vertical="center" wrapText="1"/>
    </xf>
    <xf numFmtId="0" fontId="56" fillId="3" borderId="7" xfId="3" applyFont="1" applyFill="1" applyBorder="1" applyAlignment="1">
      <alignment horizontal="center" vertical="center" wrapText="1"/>
    </xf>
    <xf numFmtId="164" fontId="56" fillId="3" borderId="7" xfId="3" applyNumberFormat="1" applyFont="1" applyFill="1" applyBorder="1" applyAlignment="1">
      <alignment horizontal="left" vertical="center" wrapText="1"/>
    </xf>
    <xf numFmtId="164" fontId="56" fillId="3" borderId="7" xfId="3" applyNumberFormat="1" applyFont="1" applyFill="1" applyBorder="1" applyAlignment="1">
      <alignment horizontal="left" vertical="center"/>
    </xf>
    <xf numFmtId="49" fontId="58" fillId="5" borderId="20" xfId="3" applyNumberFormat="1" applyFont="1" applyFill="1" applyBorder="1" applyAlignment="1">
      <alignment horizontal="center" vertical="center"/>
    </xf>
    <xf numFmtId="49" fontId="58" fillId="5" borderId="7" xfId="3" applyNumberFormat="1" applyFont="1" applyFill="1" applyBorder="1" applyAlignment="1">
      <alignment horizontal="center" vertical="center"/>
    </xf>
    <xf numFmtId="0" fontId="13" fillId="0" borderId="7" xfId="3" quotePrefix="1" applyFont="1" applyBorder="1" applyAlignment="1">
      <alignment horizontal="left" vertical="center" wrapText="1"/>
    </xf>
    <xf numFmtId="9" fontId="13" fillId="10" borderId="7" xfId="6" quotePrefix="1" applyFont="1" applyFill="1" applyBorder="1" applyAlignment="1">
      <alignment horizontal="center" vertical="center" wrapText="1"/>
    </xf>
    <xf numFmtId="1" fontId="13" fillId="10" borderId="7" xfId="3" applyNumberFormat="1" applyFont="1" applyFill="1" applyBorder="1" applyAlignment="1">
      <alignment horizontal="left" vertical="center" wrapText="1"/>
    </xf>
    <xf numFmtId="164" fontId="13" fillId="10" borderId="7" xfId="3" applyNumberFormat="1" applyFont="1" applyFill="1" applyBorder="1" applyAlignment="1">
      <alignment horizontal="left" vertical="center"/>
    </xf>
    <xf numFmtId="0" fontId="58" fillId="0" borderId="7" xfId="3" applyFont="1" applyBorder="1" applyAlignment="1">
      <alignment horizontal="center" vertical="center"/>
    </xf>
    <xf numFmtId="49" fontId="58" fillId="0" borderId="7" xfId="3" applyNumberFormat="1" applyFont="1" applyBorder="1" applyAlignment="1">
      <alignment horizontal="center" vertical="center"/>
    </xf>
    <xf numFmtId="0" fontId="13" fillId="10" borderId="7" xfId="3" applyFont="1" applyFill="1" applyBorder="1" applyAlignment="1">
      <alignment horizontal="left" vertical="center" wrapText="1"/>
    </xf>
    <xf numFmtId="0" fontId="50" fillId="3" borderId="1" xfId="3" applyFont="1" applyFill="1" applyBorder="1" applyAlignment="1">
      <alignment horizontal="left" vertical="top" wrapText="1"/>
    </xf>
    <xf numFmtId="0" fontId="13" fillId="3" borderId="7" xfId="3" applyFont="1" applyFill="1" applyBorder="1" applyAlignment="1">
      <alignment horizontal="left" vertical="center" wrapText="1"/>
    </xf>
    <xf numFmtId="164" fontId="13" fillId="3" borderId="7" xfId="3" applyNumberFormat="1" applyFont="1" applyFill="1" applyBorder="1" applyAlignment="1">
      <alignment horizontal="left" vertical="center" wrapText="1"/>
    </xf>
    <xf numFmtId="164" fontId="13" fillId="3" borderId="7" xfId="3" applyNumberFormat="1" applyFont="1" applyFill="1" applyBorder="1" applyAlignment="1">
      <alignment horizontal="left" vertical="center"/>
    </xf>
    <xf numFmtId="0" fontId="13" fillId="0" borderId="1" xfId="3" applyFont="1" applyBorder="1" applyAlignment="1">
      <alignment horizontal="left" vertical="center" wrapText="1"/>
    </xf>
    <xf numFmtId="168" fontId="13" fillId="10" borderId="7" xfId="3" applyNumberFormat="1" applyFont="1" applyFill="1" applyBorder="1" applyAlignment="1">
      <alignment horizontal="left" vertical="center" wrapText="1"/>
    </xf>
    <xf numFmtId="0" fontId="58" fillId="0" borderId="20" xfId="3" applyFont="1" applyBorder="1" applyAlignment="1">
      <alignment horizontal="center" vertical="center"/>
    </xf>
    <xf numFmtId="49" fontId="58" fillId="0" borderId="52" xfId="3" applyNumberFormat="1" applyFont="1" applyBorder="1" applyAlignment="1">
      <alignment horizontal="center" vertical="center"/>
    </xf>
    <xf numFmtId="168" fontId="13" fillId="10" borderId="7" xfId="3" quotePrefix="1" applyNumberFormat="1" applyFont="1" applyFill="1" applyBorder="1" applyAlignment="1">
      <alignment horizontal="left" vertical="center" wrapText="1"/>
    </xf>
    <xf numFmtId="164" fontId="13" fillId="10" borderId="7" xfId="3" applyNumberFormat="1" applyFont="1" applyFill="1" applyBorder="1" applyAlignment="1">
      <alignment horizontal="left" vertical="center" wrapText="1"/>
    </xf>
    <xf numFmtId="0" fontId="13" fillId="0" borderId="1" xfId="3" quotePrefix="1" applyFont="1" applyBorder="1" applyAlignment="1">
      <alignment horizontal="left" vertical="center" wrapText="1"/>
    </xf>
    <xf numFmtId="0" fontId="13" fillId="0" borderId="7" xfId="3" applyFont="1" applyBorder="1" applyAlignment="1">
      <alignment horizontal="left" vertical="center" wrapText="1"/>
    </xf>
    <xf numFmtId="0" fontId="59" fillId="0" borderId="0" xfId="3" applyFont="1" applyAlignment="1">
      <alignment vertical="center"/>
    </xf>
    <xf numFmtId="0" fontId="13" fillId="0" borderId="1" xfId="3" applyFont="1" applyBorder="1" applyAlignment="1">
      <alignment horizontal="left" vertical="top" wrapText="1"/>
    </xf>
    <xf numFmtId="0" fontId="60" fillId="0" borderId="1" xfId="3" applyFont="1" applyBorder="1" applyAlignment="1">
      <alignment horizontal="left" vertical="center" wrapText="1"/>
    </xf>
    <xf numFmtId="1" fontId="60" fillId="10" borderId="7" xfId="3" applyNumberFormat="1" applyFont="1" applyFill="1" applyBorder="1" applyAlignment="1">
      <alignment horizontal="left" vertical="center" wrapText="1"/>
    </xf>
    <xf numFmtId="0" fontId="13" fillId="0" borderId="7" xfId="3" applyFont="1" applyBorder="1" applyAlignment="1">
      <alignment horizontal="left" vertical="top" wrapText="1"/>
    </xf>
    <xf numFmtId="168" fontId="60" fillId="10" borderId="7" xfId="3" applyNumberFormat="1" applyFont="1" applyFill="1" applyBorder="1" applyAlignment="1">
      <alignment horizontal="left" vertical="center" wrapText="1"/>
    </xf>
    <xf numFmtId="0" fontId="56" fillId="0" borderId="0" xfId="3" applyFont="1" applyAlignment="1">
      <alignment horizontal="center"/>
    </xf>
    <xf numFmtId="164" fontId="57" fillId="0" borderId="7" xfId="3" applyNumberFormat="1" applyFont="1" applyBorder="1" applyAlignment="1">
      <alignment horizontal="left" vertical="center"/>
    </xf>
    <xf numFmtId="164" fontId="61" fillId="5" borderId="15" xfId="3" applyNumberFormat="1" applyFont="1" applyFill="1" applyBorder="1" applyAlignment="1">
      <alignment vertical="center"/>
    </xf>
    <xf numFmtId="172" fontId="61" fillId="5" borderId="0" xfId="3" applyNumberFormat="1" applyFont="1" applyFill="1" applyAlignment="1">
      <alignment horizontal="center" vertical="center"/>
    </xf>
    <xf numFmtId="164" fontId="61" fillId="5" borderId="0" xfId="3" applyNumberFormat="1" applyFont="1" applyFill="1" applyAlignment="1">
      <alignment horizontal="center" vertical="center"/>
    </xf>
    <xf numFmtId="165" fontId="61" fillId="5" borderId="0" xfId="3" applyNumberFormat="1" applyFont="1" applyFill="1" applyAlignment="1">
      <alignment horizontal="center" vertical="center"/>
    </xf>
    <xf numFmtId="0" fontId="62" fillId="5" borderId="0" xfId="3" applyFont="1" applyFill="1" applyAlignment="1">
      <alignment horizontal="center" vertical="center"/>
    </xf>
    <xf numFmtId="0" fontId="62" fillId="0" borderId="0" xfId="3" applyFont="1"/>
    <xf numFmtId="0" fontId="13" fillId="0" borderId="4" xfId="3" applyFont="1" applyBorder="1" applyAlignment="1">
      <alignment horizontal="left" vertical="top" wrapText="1"/>
    </xf>
    <xf numFmtId="164" fontId="63" fillId="0" borderId="7" xfId="3" applyNumberFormat="1" applyFont="1" applyBorder="1" applyAlignment="1">
      <alignment horizontal="left" vertical="center"/>
    </xf>
    <xf numFmtId="164" fontId="62" fillId="5" borderId="15" xfId="3" applyNumberFormat="1" applyFont="1" applyFill="1" applyBorder="1" applyAlignment="1">
      <alignment vertical="center"/>
    </xf>
    <xf numFmtId="172" fontId="62" fillId="5" borderId="0" xfId="3" applyNumberFormat="1" applyFont="1" applyFill="1" applyAlignment="1">
      <alignment horizontal="center" vertical="center"/>
    </xf>
    <xf numFmtId="164" fontId="62" fillId="5" borderId="0" xfId="3" applyNumberFormat="1" applyFont="1" applyFill="1" applyAlignment="1">
      <alignment horizontal="center" vertical="center"/>
    </xf>
    <xf numFmtId="2" fontId="62" fillId="5" borderId="0" xfId="3" applyNumberFormat="1" applyFont="1" applyFill="1" applyAlignment="1">
      <alignment horizontal="center" vertical="center"/>
    </xf>
    <xf numFmtId="0" fontId="62" fillId="0" borderId="0" xfId="3" applyFont="1" applyAlignment="1">
      <alignment horizontal="left" vertical="center" wrapText="1"/>
    </xf>
    <xf numFmtId="0" fontId="63" fillId="3" borderId="7" xfId="3" applyFont="1" applyFill="1" applyBorder="1" applyAlignment="1">
      <alignment horizontal="left" vertical="center" wrapText="1"/>
    </xf>
    <xf numFmtId="164" fontId="63" fillId="3" borderId="7" xfId="3" applyNumberFormat="1" applyFont="1" applyFill="1" applyBorder="1" applyAlignment="1">
      <alignment horizontal="left" vertical="center"/>
    </xf>
    <xf numFmtId="164" fontId="62" fillId="5" borderId="0" xfId="3" applyNumberFormat="1" applyFont="1" applyFill="1" applyAlignment="1">
      <alignment vertical="center"/>
    </xf>
    <xf numFmtId="0" fontId="13" fillId="0" borderId="1" xfId="3" quotePrefix="1" applyFont="1" applyBorder="1" applyAlignment="1">
      <alignment horizontal="left" vertical="top" wrapText="1"/>
    </xf>
    <xf numFmtId="0" fontId="13" fillId="0" borderId="7" xfId="3" applyFont="1" applyBorder="1" applyAlignment="1">
      <alignment horizontal="left" vertical="center"/>
    </xf>
    <xf numFmtId="0" fontId="13" fillId="2" borderId="7" xfId="3" applyFont="1" applyFill="1" applyBorder="1" applyAlignment="1">
      <alignment horizontal="left" vertical="center" wrapText="1"/>
    </xf>
    <xf numFmtId="0" fontId="13" fillId="2" borderId="7" xfId="3" applyFont="1" applyFill="1" applyBorder="1" applyAlignment="1">
      <alignment horizontal="left" wrapText="1"/>
    </xf>
    <xf numFmtId="0" fontId="13" fillId="2" borderId="7" xfId="3" applyFont="1" applyFill="1" applyBorder="1" applyAlignment="1">
      <alignment horizontal="left" vertical="center"/>
    </xf>
    <xf numFmtId="0" fontId="13" fillId="3" borderId="7" xfId="3" applyFont="1" applyFill="1" applyBorder="1" applyAlignment="1">
      <alignment horizontal="left" vertical="center"/>
    </xf>
    <xf numFmtId="0" fontId="13" fillId="3" borderId="7" xfId="3" applyFont="1" applyFill="1" applyBorder="1" applyAlignment="1">
      <alignment horizontal="left"/>
    </xf>
    <xf numFmtId="0" fontId="13" fillId="0" borderId="7" xfId="3" quotePrefix="1" applyFont="1" applyBorder="1" applyAlignment="1">
      <alignment horizontal="left" vertical="center"/>
    </xf>
    <xf numFmtId="0" fontId="13" fillId="0" borderId="0" xfId="3" applyFont="1" applyAlignment="1">
      <alignment vertical="center" wrapText="1"/>
    </xf>
    <xf numFmtId="0" fontId="13" fillId="0" borderId="7" xfId="3" applyFont="1" applyBorder="1" applyAlignment="1">
      <alignment horizontal="left"/>
    </xf>
    <xf numFmtId="9" fontId="59" fillId="0" borderId="0" xfId="3" applyNumberFormat="1" applyFont="1" applyAlignment="1">
      <alignment vertical="center"/>
    </xf>
    <xf numFmtId="49" fontId="58" fillId="0" borderId="18" xfId="3" applyNumberFormat="1" applyFont="1" applyBorder="1" applyAlignment="1">
      <alignment horizontal="center" vertical="center"/>
    </xf>
    <xf numFmtId="49" fontId="58" fillId="0" borderId="14" xfId="3" applyNumberFormat="1" applyFont="1" applyBorder="1" applyAlignment="1">
      <alignment horizontal="center" vertical="center"/>
    </xf>
    <xf numFmtId="0" fontId="13" fillId="0" borderId="3" xfId="3" quotePrefix="1" applyFont="1" applyBorder="1" applyAlignment="1">
      <alignment horizontal="left" vertical="top" wrapText="1"/>
    </xf>
    <xf numFmtId="0" fontId="50" fillId="2" borderId="3" xfId="3" applyFont="1" applyFill="1" applyBorder="1" applyAlignment="1">
      <alignment horizontal="left" vertical="top" wrapText="1"/>
    </xf>
    <xf numFmtId="0" fontId="50" fillId="3" borderId="3" xfId="3" applyFont="1" applyFill="1" applyBorder="1" applyAlignment="1">
      <alignment horizontal="left" vertical="top" wrapText="1"/>
    </xf>
    <xf numFmtId="0" fontId="64" fillId="2" borderId="1" xfId="3" applyFont="1" applyFill="1" applyBorder="1" applyAlignment="1">
      <alignment horizontal="left" vertical="top" wrapText="1"/>
    </xf>
    <xf numFmtId="0" fontId="60" fillId="3" borderId="7" xfId="3" applyFont="1" applyFill="1" applyBorder="1" applyAlignment="1">
      <alignment horizontal="left" vertical="center"/>
    </xf>
    <xf numFmtId="0" fontId="60" fillId="0" borderId="7" xfId="3" applyFont="1" applyBorder="1" applyAlignment="1">
      <alignment horizontal="left" vertical="center"/>
    </xf>
    <xf numFmtId="0" fontId="58" fillId="0" borderId="0" xfId="3" applyFont="1" applyAlignment="1">
      <alignment horizontal="center" vertical="center"/>
    </xf>
    <xf numFmtId="49" fontId="58" fillId="0" borderId="0" xfId="3" applyNumberFormat="1" applyFont="1" applyAlignment="1">
      <alignment horizontal="center" vertical="center"/>
    </xf>
    <xf numFmtId="0" fontId="13" fillId="0" borderId="0" xfId="3" applyFont="1" applyAlignment="1">
      <alignment horizontal="left" vertical="top" wrapText="1"/>
    </xf>
    <xf numFmtId="168" fontId="13" fillId="10" borderId="0" xfId="3" applyNumberFormat="1" applyFont="1" applyFill="1" applyAlignment="1">
      <alignment horizontal="left" vertical="center" wrapText="1"/>
    </xf>
    <xf numFmtId="164" fontId="13" fillId="10" borderId="0" xfId="3" applyNumberFormat="1" applyFont="1" applyFill="1" applyAlignment="1">
      <alignment horizontal="left" vertical="center" wrapText="1"/>
    </xf>
    <xf numFmtId="0" fontId="53" fillId="0" borderId="0" xfId="3" applyFont="1" applyAlignment="1">
      <alignment horizontal="center" vertical="center"/>
    </xf>
    <xf numFmtId="0" fontId="53" fillId="0" borderId="0" xfId="3" applyFont="1" applyAlignment="1">
      <alignment vertical="center"/>
    </xf>
    <xf numFmtId="0" fontId="53" fillId="0" borderId="0" xfId="3" applyFont="1"/>
    <xf numFmtId="9" fontId="17" fillId="5" borderId="0" xfId="10" applyFont="1" applyFill="1"/>
    <xf numFmtId="6" fontId="17" fillId="5" borderId="0" xfId="0" applyNumberFormat="1" applyFont="1" applyFill="1"/>
    <xf numFmtId="0" fontId="65" fillId="0" borderId="0" xfId="0" applyFont="1"/>
    <xf numFmtId="0" fontId="66" fillId="0" borderId="0" xfId="0" applyFont="1"/>
    <xf numFmtId="0" fontId="67" fillId="0" borderId="0" xfId="0" applyFont="1"/>
    <xf numFmtId="0" fontId="68" fillId="0" borderId="0" xfId="0" applyFont="1" applyAlignment="1">
      <alignment wrapText="1"/>
    </xf>
    <xf numFmtId="0" fontId="68" fillId="0" borderId="0" xfId="0" applyFont="1" applyAlignment="1">
      <alignment horizontal="center" vertical="center" wrapText="1"/>
    </xf>
    <xf numFmtId="0" fontId="68" fillId="0" borderId="0" xfId="0" applyFont="1"/>
    <xf numFmtId="0" fontId="12" fillId="0" borderId="1" xfId="0" applyFont="1" applyBorder="1" applyAlignment="1">
      <alignment horizontal="center" vertical="center" wrapText="1"/>
    </xf>
    <xf numFmtId="0" fontId="69" fillId="0" borderId="1" xfId="0" applyFont="1" applyBorder="1" applyAlignment="1">
      <alignment horizontal="center" vertical="center" wrapText="1"/>
    </xf>
    <xf numFmtId="0" fontId="12" fillId="0" borderId="1" xfId="0" applyFont="1" applyBorder="1" applyAlignment="1">
      <alignment horizontal="left" vertical="center"/>
    </xf>
    <xf numFmtId="0" fontId="12" fillId="6" borderId="1" xfId="0" applyFont="1" applyFill="1" applyBorder="1" applyAlignment="1">
      <alignment horizontal="center" vertical="center" wrapText="1"/>
    </xf>
    <xf numFmtId="166" fontId="68" fillId="0" borderId="0" xfId="0" applyNumberFormat="1" applyFont="1"/>
    <xf numFmtId="0" fontId="71" fillId="0" borderId="0" xfId="0" applyFont="1" applyAlignment="1">
      <alignment horizontal="left" vertical="center"/>
    </xf>
    <xf numFmtId="0" fontId="72" fillId="0" borderId="0" xfId="0" applyFont="1"/>
    <xf numFmtId="0" fontId="73" fillId="0" borderId="0" xfId="0" applyFont="1" applyAlignment="1">
      <alignment horizontal="left" vertical="center"/>
    </xf>
    <xf numFmtId="0" fontId="68" fillId="0" borderId="0" xfId="0" applyFont="1" applyAlignment="1">
      <alignment horizontal="right"/>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0" xfId="0" quotePrefix="1" applyFont="1" applyAlignment="1">
      <alignment horizontal="left" vertical="center" wrapText="1"/>
    </xf>
    <xf numFmtId="0" fontId="17" fillId="0" borderId="26" xfId="0" quotePrefix="1" applyFont="1" applyBorder="1" applyAlignment="1">
      <alignment vertical="center" wrapText="1"/>
    </xf>
    <xf numFmtId="0" fontId="17" fillId="0" borderId="25" xfId="0" quotePrefix="1" applyFont="1" applyBorder="1" applyAlignment="1">
      <alignment vertical="center" wrapText="1"/>
    </xf>
    <xf numFmtId="0" fontId="17" fillId="0" borderId="53" xfId="0" quotePrefix="1" applyFont="1" applyBorder="1" applyAlignment="1">
      <alignment horizontal="left" vertical="center" wrapText="1"/>
    </xf>
    <xf numFmtId="0" fontId="17" fillId="0" borderId="0" xfId="0" quotePrefix="1" applyFont="1" applyAlignment="1">
      <alignment horizontal="left" vertical="center" wrapText="1"/>
    </xf>
    <xf numFmtId="0" fontId="17" fillId="0" borderId="0" xfId="0" quotePrefix="1" applyFont="1" applyAlignment="1">
      <alignment horizontal="center" vertical="center" wrapText="1"/>
    </xf>
    <xf numFmtId="0" fontId="17" fillId="0" borderId="0" xfId="0" quotePrefix="1" applyFont="1" applyAlignment="1">
      <alignment vertical="center" wrapText="1"/>
    </xf>
    <xf numFmtId="0" fontId="17" fillId="0" borderId="53" xfId="0" quotePrefix="1" applyFont="1" applyBorder="1" applyAlignment="1">
      <alignment vertical="center" wrapText="1"/>
    </xf>
    <xf numFmtId="166" fontId="17" fillId="0" borderId="0" xfId="0" quotePrefix="1" applyNumberFormat="1" applyFont="1" applyAlignment="1">
      <alignment vertical="center" wrapText="1"/>
    </xf>
    <xf numFmtId="0" fontId="66" fillId="0" borderId="0" xfId="0" applyFont="1" applyAlignment="1">
      <alignment vertical="center"/>
    </xf>
    <xf numFmtId="0" fontId="68" fillId="16" borderId="55" xfId="0" applyFont="1" applyFill="1" applyBorder="1" applyAlignment="1">
      <alignment vertical="center" wrapText="1"/>
    </xf>
    <xf numFmtId="0" fontId="68" fillId="16" borderId="56" xfId="0" applyFont="1" applyFill="1" applyBorder="1" applyAlignment="1">
      <alignment horizontal="center" vertical="center" wrapText="1"/>
    </xf>
    <xf numFmtId="0" fontId="75" fillId="16" borderId="56" xfId="0" applyFont="1" applyFill="1" applyBorder="1" applyAlignment="1">
      <alignment horizontal="right" vertical="center"/>
    </xf>
    <xf numFmtId="0" fontId="75" fillId="16" borderId="57" xfId="0" applyFont="1" applyFill="1" applyBorder="1" applyAlignment="1">
      <alignment horizontal="right" vertical="center"/>
    </xf>
    <xf numFmtId="0" fontId="76" fillId="16" borderId="58" xfId="0" applyFont="1" applyFill="1" applyBorder="1" applyAlignment="1">
      <alignment horizontal="center" vertical="center" wrapText="1"/>
    </xf>
    <xf numFmtId="0" fontId="76" fillId="16" borderId="59" xfId="0" applyFont="1" applyFill="1" applyBorder="1" applyAlignment="1">
      <alignment horizontal="center" vertical="center" wrapText="1"/>
    </xf>
    <xf numFmtId="0" fontId="75" fillId="16" borderId="56" xfId="0" applyFont="1" applyFill="1" applyBorder="1" applyAlignment="1">
      <alignment vertical="center"/>
    </xf>
    <xf numFmtId="0" fontId="75" fillId="16" borderId="57" xfId="0" applyFont="1" applyFill="1" applyBorder="1" applyAlignment="1">
      <alignment vertical="center"/>
    </xf>
    <xf numFmtId="0" fontId="75" fillId="16" borderId="59" xfId="0" applyFont="1" applyFill="1" applyBorder="1" applyAlignment="1">
      <alignment vertical="center"/>
    </xf>
    <xf numFmtId="0" fontId="75" fillId="16" borderId="62" xfId="0" applyFont="1" applyFill="1" applyBorder="1" applyAlignment="1">
      <alignment vertical="center"/>
    </xf>
    <xf numFmtId="0" fontId="68" fillId="16" borderId="63" xfId="0" applyFont="1" applyFill="1" applyBorder="1" applyAlignment="1">
      <alignment vertical="center" wrapText="1"/>
    </xf>
    <xf numFmtId="0" fontId="77" fillId="16" borderId="64" xfId="0" applyFont="1" applyFill="1" applyBorder="1" applyAlignment="1">
      <alignment horizontal="center" vertical="center" wrapText="1"/>
    </xf>
    <xf numFmtId="2" fontId="75" fillId="16" borderId="64" xfId="0" applyNumberFormat="1" applyFont="1" applyFill="1" applyBorder="1" applyAlignment="1">
      <alignment horizontal="right" vertical="center"/>
    </xf>
    <xf numFmtId="2" fontId="75" fillId="16" borderId="65" xfId="0" applyNumberFormat="1" applyFont="1" applyFill="1" applyBorder="1" applyAlignment="1">
      <alignment horizontal="right" vertical="center"/>
    </xf>
    <xf numFmtId="10" fontId="76" fillId="16" borderId="11" xfId="0" applyNumberFormat="1" applyFont="1" applyFill="1" applyBorder="1" applyAlignment="1">
      <alignment horizontal="center" vertical="center" wrapText="1"/>
    </xf>
    <xf numFmtId="0" fontId="75" fillId="16" borderId="11" xfId="0" applyFont="1" applyFill="1" applyBorder="1" applyAlignment="1">
      <alignment vertical="center"/>
    </xf>
    <xf numFmtId="0" fontId="78" fillId="16" borderId="70" xfId="0" applyFont="1" applyFill="1" applyBorder="1" applyAlignment="1">
      <alignment vertical="center"/>
    </xf>
    <xf numFmtId="0" fontId="75" fillId="16" borderId="71" xfId="0" applyFont="1" applyFill="1" applyBorder="1" applyAlignment="1">
      <alignment vertical="center"/>
    </xf>
    <xf numFmtId="0" fontId="68" fillId="0" borderId="72" xfId="0" applyFont="1" applyBorder="1" applyAlignment="1">
      <alignment horizontal="left" vertical="center" wrapText="1"/>
    </xf>
    <xf numFmtId="0" fontId="68" fillId="0" borderId="73" xfId="0" applyFont="1" applyBorder="1" applyAlignment="1">
      <alignment horizontal="center" vertical="center" wrapText="1"/>
    </xf>
    <xf numFmtId="10" fontId="10" fillId="0" borderId="73" xfId="0" applyNumberFormat="1" applyFont="1" applyBorder="1" applyAlignment="1">
      <alignment horizontal="center" vertical="center" wrapText="1"/>
    </xf>
    <xf numFmtId="166" fontId="10" fillId="0" borderId="73" xfId="0" applyNumberFormat="1" applyFont="1" applyBorder="1" applyAlignment="1">
      <alignment horizontal="right" vertical="center" wrapText="1"/>
    </xf>
    <xf numFmtId="2" fontId="10" fillId="0" borderId="74" xfId="0" applyNumberFormat="1" applyFont="1" applyBorder="1" applyAlignment="1">
      <alignment horizontal="right" vertical="center" wrapText="1"/>
    </xf>
    <xf numFmtId="10" fontId="79" fillId="0" borderId="75" xfId="0" applyNumberFormat="1" applyFont="1" applyBorder="1" applyAlignment="1">
      <alignment horizontal="center" vertical="center" wrapText="1"/>
    </xf>
    <xf numFmtId="10" fontId="79" fillId="0" borderId="76" xfId="0" applyNumberFormat="1" applyFont="1" applyBorder="1" applyAlignment="1">
      <alignment horizontal="center" vertical="center" wrapText="1"/>
    </xf>
    <xf numFmtId="166" fontId="76" fillId="0" borderId="72" xfId="0" applyNumberFormat="1" applyFont="1" applyBorder="1" applyAlignment="1">
      <alignment horizontal="right" vertical="center" indent="1"/>
    </xf>
    <xf numFmtId="166" fontId="10" fillId="0" borderId="73" xfId="0" applyNumberFormat="1" applyFont="1" applyBorder="1" applyAlignment="1">
      <alignment vertical="center"/>
    </xf>
    <xf numFmtId="1" fontId="79" fillId="0" borderId="77" xfId="0" applyNumberFormat="1" applyFont="1" applyBorder="1" applyAlignment="1">
      <alignment horizontal="center" vertical="center"/>
    </xf>
    <xf numFmtId="166" fontId="79" fillId="0" borderId="73" xfId="0" applyNumberFormat="1" applyFont="1" applyBorder="1" applyAlignment="1">
      <alignment horizontal="right" vertical="center" wrapText="1"/>
    </xf>
    <xf numFmtId="0" fontId="79" fillId="0" borderId="74" xfId="0" applyFont="1" applyBorder="1" applyAlignment="1">
      <alignment horizontal="center" vertical="center" wrapText="1"/>
    </xf>
    <xf numFmtId="166" fontId="10" fillId="0" borderId="76" xfId="0" applyNumberFormat="1" applyFont="1" applyBorder="1" applyAlignment="1">
      <alignment horizontal="right" vertical="center" wrapText="1"/>
    </xf>
    <xf numFmtId="2" fontId="10" fillId="0" borderId="73" xfId="0" applyNumberFormat="1" applyFont="1" applyBorder="1" applyAlignment="1">
      <alignment horizontal="right" vertical="center" wrapText="1"/>
    </xf>
    <xf numFmtId="0" fontId="10" fillId="0" borderId="73" xfId="0" applyFont="1" applyBorder="1" applyAlignment="1">
      <alignment horizontal="left" vertical="center" wrapText="1"/>
    </xf>
    <xf numFmtId="9" fontId="10" fillId="0" borderId="73" xfId="0" applyNumberFormat="1" applyFont="1" applyBorder="1" applyAlignment="1">
      <alignment horizontal="left" vertical="center" wrapText="1"/>
    </xf>
    <xf numFmtId="0" fontId="10" fillId="0" borderId="77" xfId="0" applyFont="1" applyBorder="1" applyAlignment="1">
      <alignment horizontal="center" vertical="center" wrapText="1"/>
    </xf>
    <xf numFmtId="0" fontId="68" fillId="0" borderId="78" xfId="0" applyFont="1" applyBorder="1" applyAlignment="1">
      <alignment horizontal="left" vertical="center" wrapText="1"/>
    </xf>
    <xf numFmtId="0" fontId="68" fillId="0" borderId="79" xfId="0" applyFont="1" applyBorder="1" applyAlignment="1">
      <alignment horizontal="center" vertical="center" wrapText="1"/>
    </xf>
    <xf numFmtId="10" fontId="10" fillId="0" borderId="79" xfId="0" applyNumberFormat="1" applyFont="1" applyBorder="1" applyAlignment="1">
      <alignment horizontal="center" vertical="center" wrapText="1"/>
    </xf>
    <xf numFmtId="166" fontId="10" fillId="0" borderId="79" xfId="0" applyNumberFormat="1" applyFont="1" applyBorder="1" applyAlignment="1">
      <alignment horizontal="right" vertical="center" wrapText="1"/>
    </xf>
    <xf numFmtId="2" fontId="10" fillId="0" borderId="80" xfId="0" applyNumberFormat="1" applyFont="1" applyBorder="1" applyAlignment="1">
      <alignment horizontal="right" vertical="center" wrapText="1"/>
    </xf>
    <xf numFmtId="10" fontId="79" fillId="0" borderId="81" xfId="0" applyNumberFormat="1" applyFont="1" applyBorder="1" applyAlignment="1">
      <alignment horizontal="center" vertical="center" wrapText="1"/>
    </xf>
    <xf numFmtId="10" fontId="79" fillId="0" borderId="82" xfId="0" applyNumberFormat="1" applyFont="1" applyBorder="1" applyAlignment="1">
      <alignment horizontal="center" vertical="center" wrapText="1"/>
    </xf>
    <xf numFmtId="166" fontId="76" fillId="0" borderId="78" xfId="0" applyNumberFormat="1" applyFont="1" applyBorder="1" applyAlignment="1">
      <alignment horizontal="right" vertical="center" indent="1"/>
    </xf>
    <xf numFmtId="166" fontId="10" fillId="0" borderId="79" xfId="0" applyNumberFormat="1" applyFont="1" applyBorder="1" applyAlignment="1">
      <alignment vertical="center"/>
    </xf>
    <xf numFmtId="1" fontId="79" fillId="0" borderId="83" xfId="0" applyNumberFormat="1" applyFont="1" applyBorder="1" applyAlignment="1">
      <alignment horizontal="center" vertical="center"/>
    </xf>
    <xf numFmtId="166" fontId="76" fillId="0" borderId="79" xfId="0" applyNumberFormat="1" applyFont="1" applyBorder="1" applyAlignment="1">
      <alignment horizontal="right" vertical="center" wrapText="1"/>
    </xf>
    <xf numFmtId="0" fontId="79" fillId="0" borderId="80" xfId="0" applyFont="1" applyBorder="1" applyAlignment="1">
      <alignment horizontal="center" vertical="center" wrapText="1"/>
    </xf>
    <xf numFmtId="166" fontId="10" fillId="0" borderId="82" xfId="0" applyNumberFormat="1" applyFont="1" applyBorder="1" applyAlignment="1">
      <alignment horizontal="right" vertical="center" wrapText="1"/>
    </xf>
    <xf numFmtId="2" fontId="10" fillId="0" borderId="79" xfId="0" applyNumberFormat="1" applyFont="1" applyBorder="1" applyAlignment="1">
      <alignment horizontal="right" vertical="center" wrapText="1"/>
    </xf>
    <xf numFmtId="0" fontId="10" fillId="0" borderId="79" xfId="0" applyFont="1" applyBorder="1" applyAlignment="1">
      <alignment horizontal="left" vertical="center" wrapText="1"/>
    </xf>
    <xf numFmtId="9" fontId="10" fillId="0" borderId="79" xfId="0" applyNumberFormat="1" applyFont="1" applyBorder="1" applyAlignment="1">
      <alignment horizontal="left" vertical="center" wrapText="1"/>
    </xf>
    <xf numFmtId="0" fontId="10" fillId="0" borderId="83" xfId="0" applyFont="1" applyBorder="1" applyAlignment="1">
      <alignment horizontal="center" vertical="center" wrapText="1"/>
    </xf>
    <xf numFmtId="0" fontId="66" fillId="5" borderId="0" xfId="0" applyFont="1" applyFill="1" applyAlignment="1">
      <alignment vertical="center"/>
    </xf>
    <xf numFmtId="0" fontId="68" fillId="0" borderId="84" xfId="0" applyFont="1" applyBorder="1" applyAlignment="1">
      <alignment horizontal="left" vertical="center" wrapText="1"/>
    </xf>
    <xf numFmtId="0" fontId="10" fillId="0" borderId="85" xfId="0" applyFont="1" applyBorder="1" applyAlignment="1">
      <alignment horizontal="center" vertical="center" wrapText="1"/>
    </xf>
    <xf numFmtId="10" fontId="10" fillId="4" borderId="86" xfId="0" applyNumberFormat="1" applyFont="1" applyFill="1" applyBorder="1" applyAlignment="1">
      <alignment horizontal="center" vertical="center" wrapText="1"/>
    </xf>
    <xf numFmtId="10" fontId="10" fillId="4" borderId="87" xfId="0" applyNumberFormat="1" applyFont="1" applyFill="1" applyBorder="1" applyAlignment="1">
      <alignment horizontal="center" vertical="center" wrapText="1"/>
    </xf>
    <xf numFmtId="166" fontId="10" fillId="4" borderId="88" xfId="0" applyNumberFormat="1" applyFont="1" applyFill="1" applyBorder="1" applyAlignment="1">
      <alignment horizontal="right" vertical="center" wrapText="1"/>
    </xf>
    <xf numFmtId="2" fontId="10" fillId="4" borderId="89" xfId="0" applyNumberFormat="1" applyFont="1" applyFill="1" applyBorder="1" applyAlignment="1">
      <alignment horizontal="right" vertical="center" wrapText="1"/>
    </xf>
    <xf numFmtId="10" fontId="12" fillId="0" borderId="23" xfId="0" applyNumberFormat="1" applyFont="1" applyBorder="1" applyAlignment="1">
      <alignment horizontal="center" vertical="center" wrapText="1"/>
    </xf>
    <xf numFmtId="10" fontId="12" fillId="0" borderId="90" xfId="0" applyNumberFormat="1" applyFont="1" applyBorder="1" applyAlignment="1">
      <alignment horizontal="center" vertical="center" wrapText="1"/>
    </xf>
    <xf numFmtId="166" fontId="12" fillId="0" borderId="84" xfId="0" applyNumberFormat="1" applyFont="1" applyBorder="1" applyAlignment="1">
      <alignment horizontal="right" vertical="center" wrapText="1"/>
    </xf>
    <xf numFmtId="1" fontId="80" fillId="0" borderId="91" xfId="0" applyNumberFormat="1" applyFont="1" applyBorder="1" applyAlignment="1">
      <alignment horizontal="center" vertical="center" wrapText="1"/>
    </xf>
    <xf numFmtId="0" fontId="12" fillId="0" borderId="94" xfId="0" applyFont="1" applyBorder="1" applyAlignment="1">
      <alignment horizontal="center" vertical="center" wrapText="1"/>
    </xf>
    <xf numFmtId="166" fontId="12" fillId="0" borderId="93" xfId="0" applyNumberFormat="1" applyFont="1" applyBorder="1" applyAlignment="1">
      <alignment horizontal="center" vertical="center" wrapText="1"/>
    </xf>
    <xf numFmtId="1" fontId="12" fillId="0" borderId="95" xfId="0" applyNumberFormat="1" applyFont="1" applyBorder="1" applyAlignment="1">
      <alignment horizontal="center" vertical="center" wrapText="1"/>
    </xf>
    <xf numFmtId="0" fontId="12" fillId="0" borderId="89" xfId="0" applyFont="1" applyBorder="1" applyAlignment="1">
      <alignment horizontal="center" vertical="center" wrapText="1"/>
    </xf>
    <xf numFmtId="166" fontId="10" fillId="4" borderId="96" xfId="0" applyNumberFormat="1" applyFont="1" applyFill="1" applyBorder="1" applyAlignment="1">
      <alignment horizontal="right" vertical="center" wrapText="1"/>
    </xf>
    <xf numFmtId="0" fontId="81" fillId="5" borderId="23" xfId="0" applyFont="1" applyFill="1" applyBorder="1" applyAlignment="1">
      <alignment vertical="center" wrapText="1"/>
    </xf>
    <xf numFmtId="0" fontId="10" fillId="0" borderId="23" xfId="0" applyFont="1" applyBorder="1" applyAlignment="1">
      <alignment horizontal="left" vertical="center" wrapText="1"/>
    </xf>
    <xf numFmtId="9" fontId="10" fillId="0" borderId="23" xfId="0" applyNumberFormat="1" applyFont="1" applyBorder="1" applyAlignment="1">
      <alignment horizontal="left" vertical="center" wrapText="1"/>
    </xf>
    <xf numFmtId="0" fontId="10" fillId="0" borderId="97" xfId="0" applyFont="1" applyBorder="1" applyAlignment="1">
      <alignment horizontal="center" vertical="center" wrapText="1"/>
    </xf>
    <xf numFmtId="0" fontId="68" fillId="0" borderId="98" xfId="0" applyFont="1" applyBorder="1" applyAlignment="1">
      <alignment horizontal="left" vertical="center" wrapText="1"/>
    </xf>
    <xf numFmtId="0" fontId="10" fillId="0" borderId="82" xfId="0" applyFont="1" applyBorder="1" applyAlignment="1">
      <alignment horizontal="center" vertical="center" wrapText="1"/>
    </xf>
    <xf numFmtId="10" fontId="10" fillId="4" borderId="99" xfId="0" applyNumberFormat="1" applyFont="1" applyFill="1" applyBorder="1" applyAlignment="1">
      <alignment horizontal="center" vertical="center" wrapText="1"/>
    </xf>
    <xf numFmtId="10" fontId="10" fillId="4" borderId="100" xfId="0" applyNumberFormat="1" applyFont="1" applyFill="1" applyBorder="1" applyAlignment="1">
      <alignment horizontal="center" vertical="center" wrapText="1"/>
    </xf>
    <xf numFmtId="166" fontId="10" fillId="4" borderId="101" xfId="0" applyNumberFormat="1" applyFont="1" applyFill="1" applyBorder="1" applyAlignment="1">
      <alignment horizontal="right" vertical="center" wrapText="1"/>
    </xf>
    <xf numFmtId="2" fontId="10" fillId="4" borderId="102" xfId="0" applyNumberFormat="1" applyFont="1" applyFill="1" applyBorder="1" applyAlignment="1">
      <alignment horizontal="right" vertical="center" wrapText="1"/>
    </xf>
    <xf numFmtId="10" fontId="12" fillId="0" borderId="81" xfId="0" applyNumberFormat="1" applyFont="1" applyBorder="1" applyAlignment="1">
      <alignment horizontal="center" vertical="center" wrapText="1"/>
    </xf>
    <xf numFmtId="10" fontId="12" fillId="0" borderId="82" xfId="0" applyNumberFormat="1" applyFont="1" applyBorder="1" applyAlignment="1">
      <alignment horizontal="center" vertical="center" wrapText="1"/>
    </xf>
    <xf numFmtId="1" fontId="80" fillId="0" borderId="100" xfId="0" applyNumberFormat="1" applyFont="1" applyBorder="1" applyAlignment="1">
      <alignment horizontal="center" vertical="center" wrapText="1"/>
    </xf>
    <xf numFmtId="0" fontId="12" fillId="0" borderId="102" xfId="0" applyFont="1" applyBorder="1" applyAlignment="1">
      <alignment horizontal="center" vertical="center" wrapText="1"/>
    </xf>
    <xf numFmtId="166" fontId="12" fillId="0" borderId="103" xfId="0" applyNumberFormat="1" applyFont="1" applyBorder="1" applyAlignment="1">
      <alignment horizontal="center" vertical="center" wrapText="1"/>
    </xf>
    <xf numFmtId="1" fontId="12" fillId="0" borderId="83" xfId="0" applyNumberFormat="1" applyFont="1" applyBorder="1" applyAlignment="1">
      <alignment horizontal="center" vertical="center" wrapText="1"/>
    </xf>
    <xf numFmtId="166" fontId="10" fillId="4" borderId="103" xfId="0" applyNumberFormat="1" applyFont="1" applyFill="1" applyBorder="1" applyAlignment="1">
      <alignment horizontal="right" vertical="center" wrapText="1"/>
    </xf>
    <xf numFmtId="0" fontId="16" fillId="0" borderId="81" xfId="0" applyFont="1" applyBorder="1" applyAlignment="1">
      <alignment vertical="center" wrapText="1"/>
    </xf>
    <xf numFmtId="0" fontId="10" fillId="0" borderId="81" xfId="0" applyFont="1" applyBorder="1" applyAlignment="1">
      <alignment horizontal="left" vertical="center" wrapText="1"/>
    </xf>
    <xf numFmtId="9" fontId="10" fillId="0" borderId="81" xfId="0" applyNumberFormat="1" applyFont="1" applyBorder="1" applyAlignment="1">
      <alignment horizontal="left" vertical="center" wrapText="1"/>
    </xf>
    <xf numFmtId="0" fontId="10" fillId="0" borderId="104" xfId="0" applyFont="1" applyBorder="1" applyAlignment="1">
      <alignment horizontal="center" vertical="center" wrapText="1"/>
    </xf>
    <xf numFmtId="10" fontId="79" fillId="7" borderId="10" xfId="0" applyNumberFormat="1" applyFont="1" applyFill="1" applyBorder="1" applyAlignment="1">
      <alignment horizontal="center" vertical="center" wrapText="1"/>
    </xf>
    <xf numFmtId="0" fontId="68" fillId="0" borderId="122" xfId="0" applyFont="1" applyBorder="1" applyAlignment="1">
      <alignment horizontal="left" vertical="center" wrapText="1"/>
    </xf>
    <xf numFmtId="0" fontId="68" fillId="0" borderId="123" xfId="0" applyFont="1" applyBorder="1" applyAlignment="1">
      <alignment horizontal="center" vertical="center" wrapText="1"/>
    </xf>
    <xf numFmtId="10" fontId="10" fillId="0" borderId="123" xfId="0" applyNumberFormat="1" applyFont="1" applyBorder="1" applyAlignment="1">
      <alignment horizontal="center" vertical="center" wrapText="1"/>
    </xf>
    <xf numFmtId="166" fontId="10" fillId="0" borderId="123" xfId="0" applyNumberFormat="1" applyFont="1" applyBorder="1" applyAlignment="1">
      <alignment horizontal="right" vertical="center" wrapText="1"/>
    </xf>
    <xf numFmtId="2" fontId="10" fillId="0" borderId="124" xfId="0" applyNumberFormat="1" applyFont="1" applyBorder="1" applyAlignment="1">
      <alignment horizontal="right" vertical="center" wrapText="1"/>
    </xf>
    <xf numFmtId="10" fontId="79" fillId="0" borderId="116" xfId="0" applyNumberFormat="1" applyFont="1" applyBorder="1" applyAlignment="1">
      <alignment horizontal="center" vertical="center" wrapText="1"/>
    </xf>
    <xf numFmtId="10" fontId="79" fillId="0" borderId="111" xfId="0" applyNumberFormat="1" applyFont="1" applyBorder="1" applyAlignment="1">
      <alignment horizontal="center" vertical="center" wrapText="1"/>
    </xf>
    <xf numFmtId="166" fontId="76" fillId="0" borderId="122" xfId="0" applyNumberFormat="1" applyFont="1" applyBorder="1" applyAlignment="1">
      <alignment horizontal="right" vertical="center" indent="1"/>
    </xf>
    <xf numFmtId="1" fontId="10" fillId="0" borderId="123" xfId="0" applyNumberFormat="1" applyFont="1" applyBorder="1" applyAlignment="1">
      <alignment horizontal="center" vertical="center"/>
    </xf>
    <xf numFmtId="166" fontId="10" fillId="0" borderId="122" xfId="0" applyNumberFormat="1" applyFont="1" applyBorder="1" applyAlignment="1">
      <alignment vertical="center"/>
    </xf>
    <xf numFmtId="2" fontId="10" fillId="0" borderId="123" xfId="0" applyNumberFormat="1" applyFont="1" applyBorder="1" applyAlignment="1">
      <alignment vertical="center"/>
    </xf>
    <xf numFmtId="166" fontId="10" fillId="0" borderId="123" xfId="0" applyNumberFormat="1" applyFont="1" applyBorder="1" applyAlignment="1">
      <alignment vertical="center"/>
    </xf>
    <xf numFmtId="1" fontId="79" fillId="0" borderId="125" xfId="0" applyNumberFormat="1" applyFont="1" applyBorder="1" applyAlignment="1">
      <alignment horizontal="center" vertical="center"/>
    </xf>
    <xf numFmtId="166" fontId="79" fillId="0" borderId="126" xfId="0" applyNumberFormat="1" applyFont="1" applyBorder="1" applyAlignment="1">
      <alignment horizontal="right" vertical="center" wrapText="1"/>
    </xf>
    <xf numFmtId="0" fontId="79" fillId="0" borderId="118" xfId="0" applyFont="1" applyBorder="1" applyAlignment="1">
      <alignment horizontal="center" vertical="center" wrapText="1"/>
    </xf>
    <xf numFmtId="166" fontId="10" fillId="0" borderId="127" xfId="0" applyNumberFormat="1" applyFont="1" applyBorder="1" applyAlignment="1">
      <alignment horizontal="right" vertical="center" wrapText="1"/>
    </xf>
    <xf numFmtId="2" fontId="10" fillId="0" borderId="123" xfId="0" applyNumberFormat="1" applyFont="1" applyBorder="1" applyAlignment="1">
      <alignment horizontal="right" vertical="center" wrapText="1"/>
    </xf>
    <xf numFmtId="0" fontId="10" fillId="0" borderId="123" xfId="0" applyFont="1" applyBorder="1" applyAlignment="1">
      <alignment horizontal="left" vertical="center" wrapText="1"/>
    </xf>
    <xf numFmtId="9" fontId="10" fillId="0" borderId="123" xfId="0" applyNumberFormat="1" applyFont="1" applyBorder="1" applyAlignment="1">
      <alignment horizontal="left" vertical="center" wrapText="1"/>
    </xf>
    <xf numFmtId="0" fontId="10" fillId="0" borderId="125" xfId="0" applyFont="1" applyBorder="1" applyAlignment="1">
      <alignment horizontal="center" vertical="center" wrapText="1"/>
    </xf>
    <xf numFmtId="10" fontId="79" fillId="0" borderId="46" xfId="0" applyNumberFormat="1" applyFont="1" applyBorder="1" applyAlignment="1">
      <alignment horizontal="center" vertical="center" wrapText="1"/>
    </xf>
    <xf numFmtId="10" fontId="79" fillId="0" borderId="128" xfId="0" applyNumberFormat="1" applyFont="1" applyBorder="1" applyAlignment="1">
      <alignment horizontal="center" vertical="center" wrapText="1"/>
    </xf>
    <xf numFmtId="1" fontId="10" fillId="0" borderId="73" xfId="0" applyNumberFormat="1" applyFont="1" applyBorder="1" applyAlignment="1">
      <alignment horizontal="center" vertical="center"/>
    </xf>
    <xf numFmtId="2" fontId="10" fillId="0" borderId="73" xfId="0" applyNumberFormat="1" applyFont="1" applyBorder="1" applyAlignment="1">
      <alignment vertical="center"/>
    </xf>
    <xf numFmtId="166" fontId="79" fillId="0" borderId="129" xfId="0" applyNumberFormat="1" applyFont="1" applyBorder="1" applyAlignment="1">
      <alignment horizontal="right" vertical="center" wrapText="1"/>
    </xf>
    <xf numFmtId="0" fontId="79" fillId="0" borderId="130" xfId="0" applyFont="1" applyBorder="1" applyAlignment="1">
      <alignment horizontal="center" vertical="center" wrapText="1"/>
    </xf>
    <xf numFmtId="1" fontId="10" fillId="0" borderId="79" xfId="0" applyNumberFormat="1" applyFont="1" applyBorder="1" applyAlignment="1">
      <alignment horizontal="center" vertical="center"/>
    </xf>
    <xf numFmtId="166" fontId="10" fillId="0" borderId="78" xfId="0" applyNumberFormat="1" applyFont="1" applyBorder="1" applyAlignment="1">
      <alignment vertical="center"/>
    </xf>
    <xf numFmtId="2" fontId="10" fillId="0" borderId="79" xfId="0" applyNumberFormat="1" applyFont="1" applyBorder="1" applyAlignment="1">
      <alignment vertical="center"/>
    </xf>
    <xf numFmtId="0" fontId="68" fillId="0" borderId="131" xfId="0" applyFont="1" applyBorder="1" applyAlignment="1">
      <alignment horizontal="left" vertical="center" wrapText="1"/>
    </xf>
    <xf numFmtId="0" fontId="10" fillId="0" borderId="12" xfId="0" applyFont="1" applyBorder="1" applyAlignment="1">
      <alignment horizontal="center" vertical="center" wrapText="1"/>
    </xf>
    <xf numFmtId="10" fontId="10" fillId="4" borderId="132" xfId="0" applyNumberFormat="1" applyFont="1" applyFill="1" applyBorder="1" applyAlignment="1">
      <alignment horizontal="center" vertical="center" wrapText="1"/>
    </xf>
    <xf numFmtId="10" fontId="10" fillId="4" borderId="133" xfId="0" applyNumberFormat="1" applyFont="1" applyFill="1" applyBorder="1" applyAlignment="1">
      <alignment horizontal="center" vertical="center" wrapText="1"/>
    </xf>
    <xf numFmtId="166" fontId="10" fillId="4" borderId="134" xfId="0" applyNumberFormat="1" applyFont="1" applyFill="1" applyBorder="1" applyAlignment="1">
      <alignment horizontal="right" vertical="center" wrapText="1"/>
    </xf>
    <xf numFmtId="2" fontId="10" fillId="4" borderId="135" xfId="0" applyNumberFormat="1" applyFont="1" applyFill="1" applyBorder="1" applyAlignment="1">
      <alignment horizontal="right" vertical="center" wrapText="1"/>
    </xf>
    <xf numFmtId="10" fontId="12" fillId="0" borderId="7" xfId="0" applyNumberFormat="1" applyFont="1" applyBorder="1" applyAlignment="1">
      <alignment horizontal="center" vertical="center" wrapText="1"/>
    </xf>
    <xf numFmtId="10" fontId="12" fillId="0" borderId="12" xfId="0" applyNumberFormat="1" applyFont="1" applyBorder="1" applyAlignment="1">
      <alignment horizontal="center" vertical="center" wrapText="1"/>
    </xf>
    <xf numFmtId="1" fontId="12" fillId="0" borderId="12" xfId="0" applyNumberFormat="1" applyFont="1" applyBorder="1" applyAlignment="1">
      <alignment horizontal="center" vertical="center" wrapText="1"/>
    </xf>
    <xf numFmtId="166" fontId="12" fillId="0" borderId="132" xfId="0" applyNumberFormat="1" applyFont="1" applyBorder="1" applyAlignment="1">
      <alignment horizontal="center" vertical="center" wrapText="1"/>
    </xf>
    <xf numFmtId="166" fontId="12" fillId="0" borderId="136" xfId="0" applyNumberFormat="1" applyFont="1" applyBorder="1" applyAlignment="1">
      <alignment horizontal="center" vertical="center" wrapText="1"/>
    </xf>
    <xf numFmtId="1" fontId="12" fillId="0" borderId="35" xfId="0" applyNumberFormat="1" applyFont="1" applyBorder="1" applyAlignment="1">
      <alignment horizontal="center" vertical="center" wrapText="1"/>
    </xf>
    <xf numFmtId="166" fontId="12" fillId="0" borderId="134" xfId="0" applyNumberFormat="1" applyFont="1" applyBorder="1" applyAlignment="1">
      <alignment horizontal="right" vertical="center" wrapText="1"/>
    </xf>
    <xf numFmtId="0" fontId="12" fillId="0" borderId="135" xfId="0" applyFont="1" applyBorder="1" applyAlignment="1">
      <alignment horizontal="center" vertical="center" wrapText="1"/>
    </xf>
    <xf numFmtId="166" fontId="10" fillId="4" borderId="136" xfId="0" applyNumberFormat="1" applyFont="1" applyFill="1" applyBorder="1" applyAlignment="1">
      <alignment horizontal="right" vertical="center" wrapText="1"/>
    </xf>
    <xf numFmtId="0" fontId="16" fillId="0" borderId="7" xfId="0" applyFont="1" applyBorder="1" applyAlignment="1">
      <alignment vertical="center" wrapText="1"/>
    </xf>
    <xf numFmtId="0" fontId="16" fillId="0" borderId="7" xfId="0" applyFont="1" applyBorder="1" applyAlignment="1">
      <alignment horizontal="left" vertical="center" wrapText="1"/>
    </xf>
    <xf numFmtId="9" fontId="10" fillId="0" borderId="7" xfId="0" applyNumberFormat="1" applyFont="1" applyBorder="1" applyAlignment="1">
      <alignment horizontal="left" vertical="center" wrapText="1"/>
    </xf>
    <xf numFmtId="0" fontId="10" fillId="0" borderId="48" xfId="0" applyFont="1" applyBorder="1" applyAlignment="1">
      <alignment horizontal="center" vertical="center" wrapText="1"/>
    </xf>
    <xf numFmtId="0" fontId="65" fillId="0" borderId="0" xfId="0" applyFont="1" applyAlignment="1">
      <alignment vertical="center"/>
    </xf>
    <xf numFmtId="0" fontId="68" fillId="0" borderId="137" xfId="0" applyFont="1" applyBorder="1" applyAlignment="1">
      <alignment horizontal="left" vertical="center" wrapText="1"/>
    </xf>
    <xf numFmtId="0" fontId="68" fillId="0" borderId="126" xfId="0" applyFont="1" applyBorder="1" applyAlignment="1">
      <alignment horizontal="center" vertical="center" wrapText="1"/>
    </xf>
    <xf numFmtId="10" fontId="10" fillId="0" borderId="126" xfId="0" applyNumberFormat="1" applyFont="1" applyBorder="1" applyAlignment="1">
      <alignment horizontal="center" vertical="center" wrapText="1"/>
    </xf>
    <xf numFmtId="166" fontId="10" fillId="0" borderId="126" xfId="0" applyNumberFormat="1" applyFont="1" applyBorder="1" applyAlignment="1">
      <alignment horizontal="right" vertical="center" wrapText="1"/>
    </xf>
    <xf numFmtId="2" fontId="10" fillId="0" borderId="118" xfId="0" applyNumberFormat="1" applyFont="1" applyBorder="1" applyAlignment="1">
      <alignment horizontal="right" vertical="center" wrapText="1"/>
    </xf>
    <xf numFmtId="10" fontId="79" fillId="0" borderId="118" xfId="0" applyNumberFormat="1" applyFont="1" applyBorder="1" applyAlignment="1">
      <alignment horizontal="center" vertical="center" wrapText="1"/>
    </xf>
    <xf numFmtId="166" fontId="76" fillId="0" borderId="137" xfId="0" applyNumberFormat="1" applyFont="1" applyBorder="1" applyAlignment="1">
      <alignment horizontal="right" vertical="center" indent="1"/>
    </xf>
    <xf numFmtId="1" fontId="10" fillId="0" borderId="126" xfId="0" applyNumberFormat="1" applyFont="1" applyBorder="1" applyAlignment="1">
      <alignment horizontal="center" vertical="center"/>
    </xf>
    <xf numFmtId="166" fontId="10" fillId="0" borderId="137" xfId="0" applyNumberFormat="1" applyFont="1" applyBorder="1" applyAlignment="1">
      <alignment vertical="center"/>
    </xf>
    <xf numFmtId="2" fontId="10" fillId="0" borderId="126" xfId="0" applyNumberFormat="1" applyFont="1" applyBorder="1" applyAlignment="1">
      <alignment vertical="center"/>
    </xf>
    <xf numFmtId="166" fontId="10" fillId="0" borderId="126" xfId="0" applyNumberFormat="1" applyFont="1" applyBorder="1" applyAlignment="1">
      <alignment vertical="center"/>
    </xf>
    <xf numFmtId="1" fontId="79" fillId="0" borderId="119" xfId="0" applyNumberFormat="1" applyFont="1" applyBorder="1" applyAlignment="1">
      <alignment horizontal="center" vertical="center"/>
    </xf>
    <xf numFmtId="166" fontId="10" fillId="0" borderId="111" xfId="0" applyNumberFormat="1" applyFont="1" applyBorder="1" applyAlignment="1">
      <alignment horizontal="right" vertical="center" wrapText="1"/>
    </xf>
    <xf numFmtId="2" fontId="10" fillId="0" borderId="126" xfId="0" applyNumberFormat="1" applyFont="1" applyBorder="1" applyAlignment="1">
      <alignment horizontal="right" vertical="center" wrapText="1"/>
    </xf>
    <xf numFmtId="0" fontId="10" fillId="0" borderId="126" xfId="0" applyFont="1" applyBorder="1" applyAlignment="1">
      <alignment horizontal="left" vertical="center" wrapText="1"/>
    </xf>
    <xf numFmtId="9" fontId="10" fillId="0" borderId="126" xfId="0" applyNumberFormat="1" applyFont="1" applyBorder="1" applyAlignment="1">
      <alignment horizontal="left" vertical="center" wrapText="1"/>
    </xf>
    <xf numFmtId="0" fontId="10" fillId="0" borderId="119" xfId="0" applyFont="1" applyBorder="1" applyAlignment="1">
      <alignment horizontal="center" vertical="center" wrapText="1"/>
    </xf>
    <xf numFmtId="165" fontId="66" fillId="5" borderId="0" xfId="0" applyNumberFormat="1" applyFont="1" applyFill="1" applyAlignment="1">
      <alignment vertical="center"/>
    </xf>
    <xf numFmtId="0" fontId="16" fillId="0" borderId="7" xfId="12" applyNumberFormat="1" applyFont="1" applyFill="1" applyBorder="1" applyAlignment="1">
      <alignment vertical="center" wrapText="1"/>
    </xf>
    <xf numFmtId="0" fontId="10" fillId="0" borderId="7" xfId="0" applyFont="1" applyBorder="1" applyAlignment="1">
      <alignment horizontal="left" vertical="center" wrapText="1"/>
    </xf>
    <xf numFmtId="0" fontId="68" fillId="0" borderId="138" xfId="0" applyFont="1" applyBorder="1" applyAlignment="1">
      <alignment horizontal="left" vertical="center" wrapText="1"/>
    </xf>
    <xf numFmtId="0" fontId="68" fillId="0" borderId="139" xfId="0" applyFont="1" applyBorder="1" applyAlignment="1">
      <alignment horizontal="center" vertical="center" wrapText="1"/>
    </xf>
    <xf numFmtId="10" fontId="10" fillId="0" borderId="139" xfId="0" applyNumberFormat="1" applyFont="1" applyBorder="1" applyAlignment="1">
      <alignment horizontal="center" vertical="center" wrapText="1"/>
    </xf>
    <xf numFmtId="166" fontId="10" fillId="0" borderId="139" xfId="0" applyNumberFormat="1" applyFont="1" applyBorder="1" applyAlignment="1">
      <alignment horizontal="right" vertical="center" wrapText="1"/>
    </xf>
    <xf numFmtId="2" fontId="10" fillId="0" borderId="92" xfId="0" applyNumberFormat="1" applyFont="1" applyBorder="1" applyAlignment="1">
      <alignment horizontal="right" vertical="center" wrapText="1"/>
    </xf>
    <xf numFmtId="10" fontId="79" fillId="0" borderId="140" xfId="0" applyNumberFormat="1" applyFont="1" applyBorder="1" applyAlignment="1">
      <alignment horizontal="center" vertical="center" wrapText="1"/>
    </xf>
    <xf numFmtId="10" fontId="79" fillId="0" borderId="141" xfId="0" applyNumberFormat="1" applyFont="1" applyBorder="1" applyAlignment="1">
      <alignment horizontal="center" vertical="center" wrapText="1"/>
    </xf>
    <xf numFmtId="166" fontId="76" fillId="0" borderId="138" xfId="0" applyNumberFormat="1" applyFont="1" applyBorder="1" applyAlignment="1">
      <alignment horizontal="right" vertical="center" indent="1"/>
    </xf>
    <xf numFmtId="1" fontId="10" fillId="0" borderId="139" xfId="0" applyNumberFormat="1" applyFont="1" applyBorder="1" applyAlignment="1">
      <alignment horizontal="center" vertical="center"/>
    </xf>
    <xf numFmtId="166" fontId="10" fillId="0" borderId="139" xfId="0" applyNumberFormat="1" applyFont="1" applyBorder="1" applyAlignment="1">
      <alignment vertical="center"/>
    </xf>
    <xf numFmtId="2" fontId="10" fillId="0" borderId="139" xfId="0" applyNumberFormat="1" applyFont="1" applyBorder="1" applyAlignment="1">
      <alignment vertical="center"/>
    </xf>
    <xf numFmtId="1" fontId="79" fillId="0" borderId="95" xfId="0" applyNumberFormat="1" applyFont="1" applyBorder="1" applyAlignment="1">
      <alignment horizontal="center" vertical="center"/>
    </xf>
    <xf numFmtId="0" fontId="10" fillId="0" borderId="92" xfId="0" applyFont="1" applyBorder="1" applyAlignment="1">
      <alignment horizontal="center" vertical="center" wrapText="1"/>
    </xf>
    <xf numFmtId="166" fontId="10" fillId="0" borderId="141" xfId="0" applyNumberFormat="1" applyFont="1" applyBorder="1" applyAlignment="1">
      <alignment horizontal="right" vertical="center" wrapText="1"/>
    </xf>
    <xf numFmtId="2" fontId="10" fillId="0" borderId="139" xfId="0" applyNumberFormat="1" applyFont="1" applyBorder="1" applyAlignment="1">
      <alignment horizontal="right" vertical="center" wrapText="1"/>
    </xf>
    <xf numFmtId="0" fontId="10" fillId="0" borderId="139" xfId="0" applyFont="1" applyBorder="1" applyAlignment="1">
      <alignment horizontal="left" vertical="center" wrapText="1"/>
    </xf>
    <xf numFmtId="9" fontId="10" fillId="0" borderId="139" xfId="0" applyNumberFormat="1" applyFont="1" applyBorder="1" applyAlignment="1">
      <alignment horizontal="left" vertical="center" wrapText="1"/>
    </xf>
    <xf numFmtId="0" fontId="10" fillId="0" borderId="95" xfId="0" applyFont="1" applyBorder="1" applyAlignment="1">
      <alignment horizontal="center" vertical="center" wrapText="1"/>
    </xf>
    <xf numFmtId="0" fontId="10" fillId="0" borderId="80" xfId="0" applyFont="1" applyBorder="1" applyAlignment="1">
      <alignment horizontal="center" vertical="center" wrapText="1"/>
    </xf>
    <xf numFmtId="0" fontId="68" fillId="0" borderId="142" xfId="0" applyFont="1" applyBorder="1" applyAlignment="1">
      <alignment horizontal="left" vertical="center" wrapText="1"/>
    </xf>
    <xf numFmtId="0" fontId="10" fillId="0" borderId="141" xfId="0" applyFont="1" applyBorder="1" applyAlignment="1">
      <alignment horizontal="center" vertical="center" wrapText="1"/>
    </xf>
    <xf numFmtId="166" fontId="10" fillId="4" borderId="143" xfId="0" applyNumberFormat="1" applyFont="1" applyFill="1" applyBorder="1" applyAlignment="1">
      <alignment horizontal="right" vertical="center" wrapText="1"/>
    </xf>
    <xf numFmtId="2" fontId="10" fillId="4" borderId="94" xfId="0" applyNumberFormat="1" applyFont="1" applyFill="1" applyBorder="1" applyAlignment="1">
      <alignment horizontal="right" vertical="center" wrapText="1"/>
    </xf>
    <xf numFmtId="10" fontId="12" fillId="0" borderId="140" xfId="0" applyNumberFormat="1" applyFont="1" applyBorder="1" applyAlignment="1">
      <alignment horizontal="center" vertical="center" wrapText="1"/>
    </xf>
    <xf numFmtId="10" fontId="12" fillId="0" borderId="141" xfId="0" applyNumberFormat="1" applyFont="1" applyBorder="1" applyAlignment="1">
      <alignment horizontal="center" vertical="center" wrapText="1"/>
    </xf>
    <xf numFmtId="166" fontId="12" fillId="0" borderId="86" xfId="0" applyNumberFormat="1" applyFont="1" applyBorder="1" applyAlignment="1">
      <alignment horizontal="right" vertical="center" wrapText="1"/>
    </xf>
    <xf numFmtId="1" fontId="12" fillId="0" borderId="144" xfId="0" applyNumberFormat="1" applyFont="1" applyBorder="1" applyAlignment="1">
      <alignment horizontal="center" vertical="center" wrapText="1"/>
    </xf>
    <xf numFmtId="1" fontId="12" fillId="0" borderId="94" xfId="0" applyNumberFormat="1" applyFont="1" applyBorder="1" applyAlignment="1">
      <alignment horizontal="center" vertical="center" wrapText="1"/>
    </xf>
    <xf numFmtId="1" fontId="12" fillId="5" borderId="87" xfId="0" applyNumberFormat="1" applyFont="1" applyFill="1" applyBorder="1" applyAlignment="1">
      <alignment horizontal="center" vertical="center" wrapText="1"/>
    </xf>
    <xf numFmtId="166" fontId="10" fillId="4" borderId="93" xfId="0" applyNumberFormat="1" applyFont="1" applyFill="1" applyBorder="1" applyAlignment="1">
      <alignment horizontal="right" vertical="center" wrapText="1"/>
    </xf>
    <xf numFmtId="0" fontId="16" fillId="0" borderId="140" xfId="0" applyFont="1" applyBorder="1" applyAlignment="1">
      <alignment vertical="center" wrapText="1"/>
    </xf>
    <xf numFmtId="0" fontId="16" fillId="0" borderId="140" xfId="0" applyFont="1" applyBorder="1" applyAlignment="1">
      <alignment horizontal="left" vertical="center" wrapText="1"/>
    </xf>
    <xf numFmtId="9" fontId="10" fillId="0" borderId="140" xfId="0" applyNumberFormat="1" applyFont="1" applyBorder="1" applyAlignment="1">
      <alignment horizontal="left" vertical="center" wrapText="1"/>
    </xf>
    <xf numFmtId="0" fontId="10" fillId="0" borderId="90" xfId="0" applyFont="1" applyBorder="1" applyAlignment="1">
      <alignment horizontal="center" vertical="center" wrapText="1"/>
    </xf>
    <xf numFmtId="10" fontId="10" fillId="8" borderId="99" xfId="0" applyNumberFormat="1" applyFont="1" applyFill="1" applyBorder="1" applyAlignment="1">
      <alignment horizontal="center" vertical="center" wrapText="1"/>
    </xf>
    <xf numFmtId="10" fontId="10" fillId="8" borderId="100" xfId="0" applyNumberFormat="1" applyFont="1" applyFill="1" applyBorder="1" applyAlignment="1">
      <alignment horizontal="center" vertical="center" wrapText="1"/>
    </xf>
    <xf numFmtId="166" fontId="10" fillId="8" borderId="101" xfId="0" applyNumberFormat="1" applyFont="1" applyFill="1" applyBorder="1" applyAlignment="1">
      <alignment horizontal="right" vertical="center" wrapText="1"/>
    </xf>
    <xf numFmtId="2" fontId="10" fillId="8" borderId="102" xfId="0" applyNumberFormat="1" applyFont="1" applyFill="1" applyBorder="1" applyAlignment="1">
      <alignment horizontal="right" vertical="center" wrapText="1"/>
    </xf>
    <xf numFmtId="10" fontId="12" fillId="5" borderId="81" xfId="0" applyNumberFormat="1" applyFont="1" applyFill="1" applyBorder="1" applyAlignment="1">
      <alignment horizontal="center" vertical="center" wrapText="1"/>
    </xf>
    <xf numFmtId="10" fontId="12" fillId="5" borderId="82" xfId="0" applyNumberFormat="1" applyFont="1" applyFill="1" applyBorder="1" applyAlignment="1">
      <alignment horizontal="center" vertical="center" wrapText="1"/>
    </xf>
    <xf numFmtId="0" fontId="12" fillId="5" borderId="102" xfId="0" applyFont="1" applyFill="1" applyBorder="1" applyAlignment="1">
      <alignment horizontal="center" vertical="center" wrapText="1"/>
    </xf>
    <xf numFmtId="1" fontId="12" fillId="5" borderId="100" xfId="0" applyNumberFormat="1" applyFont="1" applyFill="1" applyBorder="1" applyAlignment="1">
      <alignment horizontal="center" vertical="center" wrapText="1"/>
    </xf>
    <xf numFmtId="166" fontId="10" fillId="8" borderId="103" xfId="0" applyNumberFormat="1" applyFont="1" applyFill="1" applyBorder="1" applyAlignment="1">
      <alignment horizontal="right" vertical="center" wrapText="1"/>
    </xf>
    <xf numFmtId="0" fontId="16" fillId="0" borderId="81" xfId="11" applyFont="1" applyBorder="1" applyAlignment="1">
      <alignment vertical="center" wrapText="1"/>
    </xf>
    <xf numFmtId="0" fontId="82" fillId="0" borderId="0" xfId="0" applyFont="1" applyAlignment="1">
      <alignment vertical="center"/>
    </xf>
    <xf numFmtId="0" fontId="74" fillId="0" borderId="0" xfId="0" applyFont="1" applyAlignment="1">
      <alignment vertical="center"/>
    </xf>
    <xf numFmtId="0" fontId="74" fillId="5" borderId="0" xfId="0" applyFont="1" applyFill="1" applyAlignment="1">
      <alignment vertical="center"/>
    </xf>
    <xf numFmtId="10" fontId="10" fillId="0" borderId="19" xfId="0" applyNumberFormat="1" applyFont="1" applyBorder="1" applyAlignment="1">
      <alignment horizontal="center" vertical="center" wrapText="1"/>
    </xf>
    <xf numFmtId="10" fontId="10" fillId="0" borderId="16" xfId="0" applyNumberFormat="1" applyFont="1" applyBorder="1" applyAlignment="1">
      <alignment horizontal="center" vertical="center" wrapText="1"/>
    </xf>
    <xf numFmtId="166" fontId="10" fillId="0" borderId="122" xfId="0" applyNumberFormat="1" applyFont="1" applyBorder="1" applyAlignment="1">
      <alignment horizontal="right" vertical="center" wrapText="1"/>
    </xf>
    <xf numFmtId="1" fontId="10" fillId="0" borderId="123" xfId="0" applyNumberFormat="1" applyFont="1" applyBorder="1" applyAlignment="1">
      <alignment horizontal="center" vertical="center" wrapText="1"/>
    </xf>
    <xf numFmtId="1" fontId="79" fillId="0" borderId="125" xfId="0" applyNumberFormat="1" applyFont="1" applyBorder="1" applyAlignment="1">
      <alignment horizontal="center" vertical="center" wrapText="1"/>
    </xf>
    <xf numFmtId="0" fontId="10" fillId="0" borderId="124" xfId="0" applyFont="1" applyBorder="1" applyAlignment="1">
      <alignment horizontal="center" vertical="center" wrapText="1"/>
    </xf>
    <xf numFmtId="166" fontId="12" fillId="0" borderId="138" xfId="0" applyNumberFormat="1" applyFont="1" applyBorder="1" applyAlignment="1">
      <alignment horizontal="right" vertical="center" wrapText="1"/>
    </xf>
    <xf numFmtId="1" fontId="12" fillId="0" borderId="100" xfId="0" applyNumberFormat="1" applyFont="1" applyBorder="1" applyAlignment="1">
      <alignment horizontal="center" vertical="center" wrapText="1"/>
    </xf>
    <xf numFmtId="1" fontId="12" fillId="0" borderId="102" xfId="0" applyNumberFormat="1" applyFont="1" applyBorder="1" applyAlignment="1">
      <alignment horizontal="center" vertical="center" wrapText="1"/>
    </xf>
    <xf numFmtId="10" fontId="79" fillId="0" borderId="19" xfId="0" applyNumberFormat="1" applyFont="1" applyBorder="1" applyAlignment="1">
      <alignment horizontal="center" vertical="center" wrapText="1"/>
    </xf>
    <xf numFmtId="10" fontId="79" fillId="0" borderId="16" xfId="0" applyNumberFormat="1" applyFont="1" applyBorder="1" applyAlignment="1">
      <alignment horizontal="center" vertical="center" wrapText="1"/>
    </xf>
    <xf numFmtId="166" fontId="76" fillId="0" borderId="137" xfId="0" applyNumberFormat="1" applyFont="1" applyBorder="1" applyAlignment="1">
      <alignment horizontal="right" vertical="center"/>
    </xf>
    <xf numFmtId="0" fontId="10" fillId="0" borderId="118" xfId="0" applyFont="1" applyBorder="1" applyAlignment="1">
      <alignment horizontal="center" vertical="center" wrapText="1"/>
    </xf>
    <xf numFmtId="166" fontId="76" fillId="0" borderId="72" xfId="0" applyNumberFormat="1" applyFont="1" applyBorder="1" applyAlignment="1">
      <alignment horizontal="right" vertical="center"/>
    </xf>
    <xf numFmtId="0" fontId="10" fillId="0" borderId="74" xfId="0" applyFont="1" applyBorder="1" applyAlignment="1">
      <alignment horizontal="center" vertical="center" wrapText="1"/>
    </xf>
    <xf numFmtId="166" fontId="76" fillId="0" borderId="78" xfId="0" applyNumberFormat="1" applyFont="1" applyBorder="1" applyAlignment="1">
      <alignment horizontal="right" vertical="center"/>
    </xf>
    <xf numFmtId="10" fontId="12" fillId="5" borderId="7" xfId="0" applyNumberFormat="1" applyFont="1" applyFill="1" applyBorder="1" applyAlignment="1">
      <alignment horizontal="center" vertical="center" wrapText="1"/>
    </xf>
    <xf numFmtId="10" fontId="12" fillId="0" borderId="48" xfId="0" applyNumberFormat="1" applyFont="1" applyBorder="1" applyAlignment="1">
      <alignment horizontal="center" vertical="center" wrapText="1"/>
    </xf>
    <xf numFmtId="166" fontId="12" fillId="5" borderId="132" xfId="0" applyNumberFormat="1" applyFont="1" applyFill="1" applyBorder="1" applyAlignment="1">
      <alignment horizontal="right" vertical="center" wrapText="1"/>
    </xf>
    <xf numFmtId="1" fontId="12" fillId="0" borderId="107" xfId="0" applyNumberFormat="1" applyFont="1" applyBorder="1" applyAlignment="1">
      <alignment horizontal="center" vertical="center" wrapText="1"/>
    </xf>
    <xf numFmtId="1" fontId="12" fillId="0" borderId="135" xfId="0" applyNumberFormat="1" applyFont="1" applyBorder="1" applyAlignment="1">
      <alignment horizontal="center" vertical="center" wrapText="1"/>
    </xf>
    <xf numFmtId="164" fontId="11" fillId="0" borderId="86" xfId="0" applyNumberFormat="1" applyFont="1" applyBorder="1" applyAlignment="1">
      <alignment horizontal="center" vertical="center" wrapText="1"/>
    </xf>
    <xf numFmtId="10" fontId="10" fillId="0" borderId="116" xfId="0" applyNumberFormat="1" applyFont="1" applyBorder="1" applyAlignment="1">
      <alignment horizontal="center" vertical="center" wrapText="1"/>
    </xf>
    <xf numFmtId="10" fontId="10" fillId="0" borderId="111" xfId="0" applyNumberFormat="1" applyFont="1" applyBorder="1" applyAlignment="1">
      <alignment horizontal="center" vertical="center" wrapText="1"/>
    </xf>
    <xf numFmtId="166" fontId="10" fillId="0" borderId="122" xfId="0" applyNumberFormat="1" applyFont="1" applyBorder="1" applyAlignment="1">
      <alignment vertical="center" wrapText="1"/>
    </xf>
    <xf numFmtId="2" fontId="10" fillId="0" borderId="123" xfId="0" applyNumberFormat="1" applyFont="1" applyBorder="1" applyAlignment="1">
      <alignment vertical="center" wrapText="1"/>
    </xf>
    <xf numFmtId="166" fontId="10" fillId="0" borderId="123" xfId="0" applyNumberFormat="1" applyFont="1" applyBorder="1" applyAlignment="1">
      <alignment vertical="center" wrapText="1"/>
    </xf>
    <xf numFmtId="1" fontId="10" fillId="0" borderId="119" xfId="0" applyNumberFormat="1" applyFont="1" applyBorder="1" applyAlignment="1">
      <alignment horizontal="center" vertical="center" wrapText="1"/>
    </xf>
    <xf numFmtId="0" fontId="10" fillId="0" borderId="123" xfId="0" applyFont="1" applyBorder="1" applyAlignment="1">
      <alignment vertical="center" wrapText="1"/>
    </xf>
    <xf numFmtId="166" fontId="10" fillId="0" borderId="111" xfId="0" applyNumberFormat="1" applyFont="1" applyBorder="1" applyAlignment="1">
      <alignment vertical="center" wrapText="1"/>
    </xf>
    <xf numFmtId="2" fontId="10" fillId="0" borderId="126" xfId="0" applyNumberFormat="1" applyFont="1" applyBorder="1" applyAlignment="1">
      <alignment vertical="center" wrapText="1"/>
    </xf>
    <xf numFmtId="166" fontId="10" fillId="0" borderId="126" xfId="0" applyNumberFormat="1" applyFont="1" applyBorder="1" applyAlignment="1">
      <alignment vertical="center" wrapText="1"/>
    </xf>
    <xf numFmtId="0" fontId="79" fillId="0" borderId="123" xfId="0" applyFont="1" applyBorder="1" applyAlignment="1">
      <alignment vertical="center" wrapText="1"/>
    </xf>
    <xf numFmtId="1" fontId="10" fillId="0" borderId="73" xfId="0" applyNumberFormat="1" applyFont="1" applyBorder="1" applyAlignment="1">
      <alignment horizontal="center" vertical="center" wrapText="1"/>
    </xf>
    <xf numFmtId="166" fontId="10" fillId="0" borderId="73" xfId="0" applyNumberFormat="1" applyFont="1" applyBorder="1" applyAlignment="1">
      <alignment vertical="center" wrapText="1"/>
    </xf>
    <xf numFmtId="2" fontId="10" fillId="0" borderId="73" xfId="0" applyNumberFormat="1" applyFont="1" applyBorder="1" applyAlignment="1">
      <alignment vertical="center" wrapText="1"/>
    </xf>
    <xf numFmtId="1" fontId="79" fillId="0" borderId="77" xfId="0" applyNumberFormat="1" applyFont="1" applyBorder="1" applyAlignment="1">
      <alignment horizontal="center" vertical="center" wrapText="1"/>
    </xf>
    <xf numFmtId="1" fontId="10" fillId="0" borderId="79" xfId="0" applyNumberFormat="1" applyFont="1" applyBorder="1" applyAlignment="1">
      <alignment horizontal="center" vertical="center" wrapText="1"/>
    </xf>
    <xf numFmtId="166" fontId="10" fillId="0" borderId="78" xfId="0" applyNumberFormat="1" applyFont="1" applyBorder="1" applyAlignment="1">
      <alignment vertical="center" wrapText="1"/>
    </xf>
    <xf numFmtId="2" fontId="10" fillId="0" borderId="79" xfId="0" applyNumberFormat="1" applyFont="1" applyBorder="1" applyAlignment="1">
      <alignment vertical="center" wrapText="1"/>
    </xf>
    <xf numFmtId="166" fontId="10" fillId="0" borderId="79" xfId="0" applyNumberFormat="1" applyFont="1" applyBorder="1" applyAlignment="1">
      <alignment vertical="center" wrapText="1"/>
    </xf>
    <xf numFmtId="1" fontId="79" fillId="0" borderId="83" xfId="0" applyNumberFormat="1" applyFont="1" applyBorder="1" applyAlignment="1">
      <alignment horizontal="center" vertical="center" wrapText="1"/>
    </xf>
    <xf numFmtId="1" fontId="12" fillId="0" borderId="153" xfId="0" applyNumberFormat="1" applyFont="1" applyBorder="1" applyAlignment="1">
      <alignment horizontal="center" vertical="center" wrapText="1"/>
    </xf>
    <xf numFmtId="1" fontId="12" fillId="0" borderId="87" xfId="0" applyNumberFormat="1" applyFont="1" applyBorder="1" applyAlignment="1">
      <alignment horizontal="center" vertical="center" wrapText="1"/>
    </xf>
    <xf numFmtId="0" fontId="16" fillId="0" borderId="140" xfId="12" applyNumberFormat="1" applyFont="1" applyFill="1" applyBorder="1" applyAlignment="1">
      <alignment vertical="center" wrapText="1"/>
    </xf>
    <xf numFmtId="0" fontId="10" fillId="0" borderId="140" xfId="0" applyFont="1" applyBorder="1" applyAlignment="1">
      <alignment horizontal="left" vertical="center" wrapText="1"/>
    </xf>
    <xf numFmtId="10" fontId="10" fillId="4" borderId="154" xfId="0" applyNumberFormat="1" applyFont="1" applyFill="1" applyBorder="1" applyAlignment="1">
      <alignment horizontal="center" vertical="center" wrapText="1"/>
    </xf>
    <xf numFmtId="10" fontId="10" fillId="4" borderId="153" xfId="0" applyNumberFormat="1" applyFont="1" applyFill="1" applyBorder="1" applyAlignment="1">
      <alignment horizontal="center" vertical="center" wrapText="1"/>
    </xf>
    <xf numFmtId="10" fontId="12" fillId="0" borderId="155" xfId="0" applyNumberFormat="1" applyFont="1" applyBorder="1" applyAlignment="1">
      <alignment horizontal="center" vertical="center" wrapText="1"/>
    </xf>
    <xf numFmtId="166" fontId="12" fillId="0" borderId="154" xfId="0" applyNumberFormat="1" applyFont="1" applyBorder="1" applyAlignment="1">
      <alignment horizontal="right" vertical="center" wrapText="1"/>
    </xf>
    <xf numFmtId="1" fontId="12" fillId="0" borderId="156" xfId="0" applyNumberFormat="1" applyFont="1" applyBorder="1" applyAlignment="1">
      <alignment horizontal="center" vertical="center" wrapText="1"/>
    </xf>
    <xf numFmtId="1" fontId="12" fillId="0" borderId="89" xfId="0" applyNumberFormat="1" applyFont="1" applyBorder="1" applyAlignment="1">
      <alignment horizontal="center" vertical="center" wrapText="1"/>
    </xf>
    <xf numFmtId="166" fontId="12" fillId="0" borderId="96" xfId="0" applyNumberFormat="1" applyFont="1" applyBorder="1" applyAlignment="1">
      <alignment horizontal="center" vertical="center" wrapText="1"/>
    </xf>
    <xf numFmtId="0" fontId="16" fillId="0" borderId="23" xfId="12" applyNumberFormat="1" applyFont="1" applyFill="1" applyBorder="1" applyAlignment="1">
      <alignment vertical="center" wrapText="1"/>
    </xf>
    <xf numFmtId="10" fontId="12" fillId="0" borderId="104" xfId="0" applyNumberFormat="1" applyFont="1" applyBorder="1" applyAlignment="1">
      <alignment horizontal="center" vertical="center" wrapText="1"/>
    </xf>
    <xf numFmtId="164" fontId="11" fillId="0" borderId="99" xfId="0" applyNumberFormat="1" applyFont="1" applyBorder="1" applyAlignment="1">
      <alignment horizontal="center" vertical="center" wrapText="1"/>
    </xf>
    <xf numFmtId="0" fontId="16" fillId="0" borderId="81" xfId="12" applyNumberFormat="1" applyFont="1" applyFill="1" applyBorder="1" applyAlignment="1">
      <alignment vertical="center" wrapText="1"/>
    </xf>
    <xf numFmtId="0" fontId="16" fillId="0" borderId="81" xfId="0" applyFont="1" applyBorder="1" applyAlignment="1">
      <alignment horizontal="left" vertical="center" wrapText="1"/>
    </xf>
    <xf numFmtId="166" fontId="76" fillId="0" borderId="138" xfId="0" applyNumberFormat="1" applyFont="1" applyBorder="1" applyAlignment="1">
      <alignment horizontal="right" vertical="center"/>
    </xf>
    <xf numFmtId="0" fontId="12" fillId="0" borderId="23" xfId="0" applyFont="1" applyBorder="1" applyAlignment="1">
      <alignment horizontal="center" vertical="center" wrapText="1"/>
    </xf>
    <xf numFmtId="0" fontId="68" fillId="0" borderId="47" xfId="0" applyFont="1" applyBorder="1" applyAlignment="1">
      <alignment horizontal="left" vertical="center" wrapText="1"/>
    </xf>
    <xf numFmtId="0" fontId="10" fillId="0" borderId="128" xfId="0" applyFont="1" applyBorder="1" applyAlignment="1">
      <alignment horizontal="center" vertical="center" wrapText="1"/>
    </xf>
    <xf numFmtId="10" fontId="10" fillId="4" borderId="157" xfId="0" applyNumberFormat="1" applyFont="1" applyFill="1" applyBorder="1" applyAlignment="1">
      <alignment horizontal="center" vertical="center" wrapText="1"/>
    </xf>
    <xf numFmtId="10" fontId="10" fillId="4" borderId="158" xfId="0" applyNumberFormat="1" applyFont="1" applyFill="1" applyBorder="1" applyAlignment="1">
      <alignment horizontal="center" vertical="center" wrapText="1"/>
    </xf>
    <xf numFmtId="166" fontId="10" fillId="4" borderId="159" xfId="0" applyNumberFormat="1" applyFont="1" applyFill="1" applyBorder="1" applyAlignment="1">
      <alignment horizontal="right" vertical="center" wrapText="1"/>
    </xf>
    <xf numFmtId="2" fontId="10" fillId="4" borderId="160" xfId="0" applyNumberFormat="1" applyFont="1" applyFill="1" applyBorder="1" applyAlignment="1">
      <alignment horizontal="right" vertical="center" wrapText="1"/>
    </xf>
    <xf numFmtId="10" fontId="12" fillId="0" borderId="85" xfId="0" applyNumberFormat="1" applyFont="1" applyBorder="1" applyAlignment="1">
      <alignment horizontal="center" vertical="center" wrapText="1"/>
    </xf>
    <xf numFmtId="1" fontId="80" fillId="0" borderId="153" xfId="0" applyNumberFormat="1" applyFont="1" applyBorder="1" applyAlignment="1">
      <alignment horizontal="center" vertical="center" wrapText="1"/>
    </xf>
    <xf numFmtId="166" fontId="10" fillId="4" borderId="161" xfId="0" applyNumberFormat="1" applyFont="1" applyFill="1" applyBorder="1" applyAlignment="1">
      <alignment horizontal="right" vertical="center" wrapText="1"/>
    </xf>
    <xf numFmtId="0" fontId="16" fillId="0" borderId="46" xfId="12" applyNumberFormat="1" applyFont="1" applyFill="1" applyBorder="1" applyAlignment="1">
      <alignment vertical="center" wrapText="1"/>
    </xf>
    <xf numFmtId="9" fontId="10" fillId="0" borderId="46" xfId="0" applyNumberFormat="1" applyFont="1" applyBorder="1" applyAlignment="1">
      <alignment horizontal="left" vertical="center" wrapText="1"/>
    </xf>
    <xf numFmtId="0" fontId="10" fillId="0" borderId="162" xfId="0" applyFont="1" applyBorder="1" applyAlignment="1">
      <alignment horizontal="center" vertical="center" wrapText="1"/>
    </xf>
    <xf numFmtId="1" fontId="12" fillId="0" borderId="163" xfId="0" applyNumberFormat="1" applyFont="1" applyBorder="1" applyAlignment="1">
      <alignment horizontal="center" vertical="center" wrapText="1"/>
    </xf>
    <xf numFmtId="1" fontId="12" fillId="0" borderId="164" xfId="0" applyNumberFormat="1" applyFont="1" applyBorder="1" applyAlignment="1">
      <alignment horizontal="center" vertical="center" wrapText="1"/>
    </xf>
    <xf numFmtId="0" fontId="12" fillId="0" borderId="81" xfId="0" applyFont="1" applyBorder="1" applyAlignment="1">
      <alignment horizontal="center" vertical="center" wrapText="1"/>
    </xf>
    <xf numFmtId="0" fontId="7" fillId="0" borderId="81" xfId="12" applyNumberFormat="1" applyFont="1" applyFill="1" applyBorder="1" applyAlignment="1">
      <alignment vertical="center" wrapText="1"/>
    </xf>
    <xf numFmtId="1" fontId="76" fillId="0" borderId="139" xfId="0" applyNumberFormat="1" applyFont="1" applyBorder="1" applyAlignment="1">
      <alignment horizontal="center" vertical="center" wrapText="1"/>
    </xf>
    <xf numFmtId="166" fontId="76" fillId="0" borderId="139" xfId="0" applyNumberFormat="1" applyFont="1" applyBorder="1" applyAlignment="1">
      <alignment vertical="center" wrapText="1"/>
    </xf>
    <xf numFmtId="2" fontId="76" fillId="0" borderId="139" xfId="0" applyNumberFormat="1" applyFont="1" applyBorder="1" applyAlignment="1">
      <alignment vertical="center" wrapText="1"/>
    </xf>
    <xf numFmtId="1" fontId="76" fillId="0" borderId="95" xfId="0" applyNumberFormat="1" applyFont="1" applyBorder="1" applyAlignment="1">
      <alignment horizontal="center" vertical="center"/>
    </xf>
    <xf numFmtId="1" fontId="76" fillId="0" borderId="79" xfId="0" applyNumberFormat="1" applyFont="1" applyBorder="1" applyAlignment="1">
      <alignment horizontal="center" vertical="center" wrapText="1"/>
    </xf>
    <xf numFmtId="166" fontId="76" fillId="0" borderId="78" xfId="0" applyNumberFormat="1" applyFont="1" applyBorder="1" applyAlignment="1">
      <alignment vertical="center" wrapText="1"/>
    </xf>
    <xf numFmtId="2" fontId="76" fillId="0" borderId="79" xfId="0" applyNumberFormat="1" applyFont="1" applyBorder="1" applyAlignment="1">
      <alignment vertical="center" wrapText="1"/>
    </xf>
    <xf numFmtId="166" fontId="76" fillId="0" borderId="79" xfId="0" applyNumberFormat="1" applyFont="1" applyBorder="1" applyAlignment="1">
      <alignment vertical="center" wrapText="1"/>
    </xf>
    <xf numFmtId="1" fontId="76" fillId="0" borderId="83" xfId="0" applyNumberFormat="1" applyFont="1" applyBorder="1" applyAlignment="1">
      <alignment horizontal="center" vertical="center"/>
    </xf>
    <xf numFmtId="1" fontId="10" fillId="0" borderId="139" xfId="0" applyNumberFormat="1" applyFont="1" applyBorder="1" applyAlignment="1">
      <alignment horizontal="center" vertical="center" wrapText="1"/>
    </xf>
    <xf numFmtId="166" fontId="10" fillId="0" borderId="139" xfId="0" applyNumberFormat="1" applyFont="1" applyBorder="1" applyAlignment="1">
      <alignment vertical="center" wrapText="1"/>
    </xf>
    <xf numFmtId="2" fontId="10" fillId="0" borderId="139" xfId="0" applyNumberFormat="1" applyFont="1" applyBorder="1" applyAlignment="1">
      <alignment vertical="center" wrapText="1"/>
    </xf>
    <xf numFmtId="173" fontId="10" fillId="0" borderId="79" xfId="0" applyNumberFormat="1" applyFont="1" applyBorder="1" applyAlignment="1">
      <alignment vertical="center" wrapText="1"/>
    </xf>
    <xf numFmtId="0" fontId="16" fillId="0" borderId="23" xfId="12" quotePrefix="1" applyNumberFormat="1" applyFont="1" applyFill="1" applyBorder="1" applyAlignment="1">
      <alignment vertical="center" wrapText="1"/>
    </xf>
    <xf numFmtId="10" fontId="12" fillId="0" borderId="97" xfId="0" applyNumberFormat="1" applyFont="1" applyBorder="1" applyAlignment="1">
      <alignment horizontal="center" vertical="center" wrapText="1"/>
    </xf>
    <xf numFmtId="0" fontId="16" fillId="0" borderId="23" xfId="12" applyNumberFormat="1" applyFont="1" applyFill="1" applyBorder="1" applyAlignment="1">
      <alignment horizontal="left" vertical="center" wrapText="1"/>
    </xf>
    <xf numFmtId="10" fontId="10" fillId="0" borderId="85" xfId="0" applyNumberFormat="1" applyFont="1" applyBorder="1" applyAlignment="1">
      <alignment horizontal="center" vertical="center" wrapText="1"/>
    </xf>
    <xf numFmtId="1" fontId="80" fillId="0" borderId="165" xfId="0" applyNumberFormat="1" applyFont="1" applyBorder="1" applyAlignment="1">
      <alignment horizontal="center" vertical="center" wrapText="1"/>
    </xf>
    <xf numFmtId="10" fontId="79" fillId="0" borderId="93" xfId="0" applyNumberFormat="1" applyFont="1" applyBorder="1" applyAlignment="1">
      <alignment horizontal="center" vertical="center" wrapText="1"/>
    </xf>
    <xf numFmtId="10" fontId="79" fillId="0" borderId="144" xfId="0" applyNumberFormat="1" applyFont="1" applyBorder="1" applyAlignment="1">
      <alignment horizontal="center" vertical="center" wrapText="1"/>
    </xf>
    <xf numFmtId="1" fontId="12" fillId="0" borderId="139" xfId="0" applyNumberFormat="1" applyFont="1" applyBorder="1" applyAlignment="1">
      <alignment horizontal="center" vertical="center" wrapText="1"/>
    </xf>
    <xf numFmtId="43" fontId="66" fillId="5" borderId="0" xfId="0" applyNumberFormat="1" applyFont="1" applyFill="1" applyAlignment="1">
      <alignment vertical="center"/>
    </xf>
    <xf numFmtId="10" fontId="79" fillId="0" borderId="103" xfId="0" applyNumberFormat="1" applyFont="1" applyBorder="1" applyAlignment="1">
      <alignment horizontal="center" vertical="center" wrapText="1"/>
    </xf>
    <xf numFmtId="10" fontId="79" fillId="0" borderId="164" xfId="0" applyNumberFormat="1" applyFont="1" applyBorder="1" applyAlignment="1">
      <alignment horizontal="center" vertical="center" wrapText="1"/>
    </xf>
    <xf numFmtId="1" fontId="12" fillId="0" borderId="79" xfId="0" applyNumberFormat="1" applyFont="1" applyBorder="1" applyAlignment="1">
      <alignment horizontal="center" vertical="center" wrapText="1"/>
    </xf>
    <xf numFmtId="10" fontId="12" fillId="0" borderId="136" xfId="0" applyNumberFormat="1" applyFont="1" applyBorder="1" applyAlignment="1">
      <alignment horizontal="center" vertical="center" wrapText="1"/>
    </xf>
    <xf numFmtId="10" fontId="12" fillId="0" borderId="107" xfId="0" applyNumberFormat="1" applyFont="1" applyBorder="1" applyAlignment="1">
      <alignment horizontal="center" vertical="center" wrapText="1"/>
    </xf>
    <xf numFmtId="0" fontId="7" fillId="0" borderId="7" xfId="11" applyFont="1" applyBorder="1" applyAlignment="1">
      <alignment vertical="center" wrapText="1"/>
    </xf>
    <xf numFmtId="166" fontId="84" fillId="0" borderId="79" xfId="0" applyNumberFormat="1" applyFont="1" applyBorder="1" applyAlignment="1">
      <alignment horizontal="right" vertical="center" wrapText="1"/>
    </xf>
    <xf numFmtId="10" fontId="12" fillId="0" borderId="87" xfId="0" applyNumberFormat="1" applyFont="1" applyBorder="1" applyAlignment="1">
      <alignment horizontal="center" vertical="center" wrapText="1"/>
    </xf>
    <xf numFmtId="1" fontId="12" fillId="0" borderId="145" xfId="0" applyNumberFormat="1" applyFont="1" applyBorder="1" applyAlignment="1">
      <alignment horizontal="center" vertical="center" wrapText="1"/>
    </xf>
    <xf numFmtId="0" fontId="7" fillId="0" borderId="140" xfId="11" applyFont="1" applyBorder="1" applyAlignment="1">
      <alignment vertical="center" wrapText="1"/>
    </xf>
    <xf numFmtId="0" fontId="76" fillId="0" borderId="78" xfId="0" applyFont="1" applyBorder="1" applyAlignment="1">
      <alignment horizontal="right" vertical="center"/>
    </xf>
    <xf numFmtId="10" fontId="66" fillId="5" borderId="0" xfId="0" applyNumberFormat="1" applyFont="1" applyFill="1" applyAlignment="1">
      <alignment vertical="center"/>
    </xf>
    <xf numFmtId="9" fontId="66" fillId="5" borderId="0" xfId="0" applyNumberFormat="1" applyFont="1" applyFill="1" applyAlignment="1">
      <alignment vertical="center"/>
    </xf>
    <xf numFmtId="0" fontId="79" fillId="17" borderId="132" xfId="0" applyFont="1" applyFill="1" applyBorder="1" applyAlignment="1">
      <alignment horizontal="center" vertical="center" wrapText="1"/>
    </xf>
    <xf numFmtId="0" fontId="79" fillId="17" borderId="133" xfId="0" applyFont="1" applyFill="1" applyBorder="1" applyAlignment="1">
      <alignment horizontal="center" vertical="center" wrapText="1"/>
    </xf>
    <xf numFmtId="0" fontId="79" fillId="17" borderId="134" xfId="0" applyFont="1" applyFill="1" applyBorder="1" applyAlignment="1">
      <alignment horizontal="center" vertical="center" wrapText="1"/>
    </xf>
    <xf numFmtId="0" fontId="79" fillId="17" borderId="135" xfId="0" applyFont="1" applyFill="1" applyBorder="1" applyAlignment="1">
      <alignment horizontal="center" vertical="center" wrapText="1"/>
    </xf>
    <xf numFmtId="0" fontId="79" fillId="17" borderId="136" xfId="0" applyFont="1" applyFill="1" applyBorder="1" applyAlignment="1">
      <alignment horizontal="center" vertical="center" wrapText="1"/>
    </xf>
    <xf numFmtId="0" fontId="79" fillId="17" borderId="107" xfId="0" applyFont="1" applyFill="1" applyBorder="1" applyAlignment="1">
      <alignment horizontal="center" vertical="center" wrapText="1"/>
    </xf>
    <xf numFmtId="0" fontId="66" fillId="5" borderId="0" xfId="0" applyFont="1" applyFill="1"/>
    <xf numFmtId="0" fontId="68" fillId="0" borderId="53" xfId="0" applyFont="1" applyBorder="1" applyAlignment="1">
      <alignment wrapText="1"/>
    </xf>
    <xf numFmtId="166" fontId="67" fillId="0" borderId="0" xfId="0" applyNumberFormat="1" applyFont="1"/>
    <xf numFmtId="43" fontId="66" fillId="0" borderId="0" xfId="0" applyNumberFormat="1" applyFont="1"/>
    <xf numFmtId="0" fontId="68" fillId="0" borderId="45" xfId="0" applyFont="1" applyBorder="1"/>
    <xf numFmtId="0" fontId="68" fillId="0" borderId="177" xfId="0" applyFont="1" applyBorder="1" applyAlignment="1">
      <alignment wrapText="1"/>
    </xf>
    <xf numFmtId="0" fontId="68" fillId="0" borderId="178" xfId="0" applyFont="1" applyBorder="1" applyAlignment="1">
      <alignment horizontal="center" vertical="center" wrapText="1"/>
    </xf>
    <xf numFmtId="0" fontId="11" fillId="0" borderId="0" xfId="0" applyFont="1"/>
    <xf numFmtId="0" fontId="87" fillId="5" borderId="0" xfId="14" applyFont="1" applyFill="1"/>
    <xf numFmtId="0" fontId="85" fillId="0" borderId="0" xfId="14"/>
    <xf numFmtId="0" fontId="89" fillId="2" borderId="7" xfId="14" applyFont="1" applyFill="1" applyBorder="1" applyAlignment="1">
      <alignment horizontal="center" vertical="center" wrapText="1"/>
    </xf>
    <xf numFmtId="0" fontId="91" fillId="2" borderId="180" xfId="14" applyFont="1" applyFill="1" applyBorder="1" applyAlignment="1">
      <alignment horizontal="center" vertical="center" wrapText="1"/>
    </xf>
    <xf numFmtId="0" fontId="92" fillId="2" borderId="180" xfId="14" applyFont="1" applyFill="1" applyBorder="1" applyAlignment="1">
      <alignment horizontal="center"/>
    </xf>
    <xf numFmtId="0" fontId="89" fillId="18" borderId="7" xfId="14" applyFont="1" applyFill="1" applyBorder="1" applyAlignment="1">
      <alignment vertical="center" wrapText="1"/>
    </xf>
    <xf numFmtId="0" fontId="93" fillId="18" borderId="7" xfId="14" applyFont="1" applyFill="1" applyBorder="1"/>
    <xf numFmtId="0" fontId="89" fillId="19" borderId="7" xfId="14" applyFont="1" applyFill="1" applyBorder="1" applyAlignment="1">
      <alignment vertical="center" wrapText="1"/>
    </xf>
    <xf numFmtId="0" fontId="89" fillId="19" borderId="7" xfId="14" applyFont="1" applyFill="1" applyBorder="1" applyAlignment="1">
      <alignment horizontal="center" vertical="center" wrapText="1"/>
    </xf>
    <xf numFmtId="0" fontId="94" fillId="19" borderId="7" xfId="14" applyFont="1" applyFill="1" applyBorder="1"/>
    <xf numFmtId="0" fontId="93" fillId="19" borderId="7" xfId="14" applyFont="1" applyFill="1" applyBorder="1"/>
    <xf numFmtId="0" fontId="95" fillId="0" borderId="7" xfId="14" applyFont="1" applyBorder="1" applyAlignment="1">
      <alignment vertical="center" wrapText="1"/>
    </xf>
    <xf numFmtId="0" fontId="95" fillId="0" borderId="7" xfId="14" applyFont="1" applyBorder="1" applyAlignment="1">
      <alignment horizontal="center" vertical="center" wrapText="1"/>
    </xf>
    <xf numFmtId="0" fontId="94" fillId="0" borderId="7" xfId="14" applyFont="1" applyBorder="1"/>
    <xf numFmtId="0" fontId="93" fillId="0" borderId="7" xfId="14" applyFont="1" applyBorder="1"/>
    <xf numFmtId="0" fontId="89" fillId="0" borderId="7" xfId="14" applyFont="1" applyBorder="1" applyAlignment="1">
      <alignment vertical="center" wrapText="1"/>
    </xf>
    <xf numFmtId="0" fontId="89" fillId="0" borderId="7" xfId="14" applyFont="1" applyBorder="1" applyAlignment="1">
      <alignment horizontal="center" vertical="center" wrapText="1"/>
    </xf>
    <xf numFmtId="0" fontId="94" fillId="0" borderId="7" xfId="14" applyFont="1" applyBorder="1" applyAlignment="1">
      <alignment vertical="center" wrapText="1"/>
    </xf>
    <xf numFmtId="0" fontId="93" fillId="0" borderId="7" xfId="14" applyFont="1" applyBorder="1" applyAlignment="1">
      <alignment horizontal="center" vertical="center" wrapText="1"/>
    </xf>
    <xf numFmtId="0" fontId="85" fillId="0" borderId="0" xfId="14" applyAlignment="1">
      <alignment vertical="center"/>
    </xf>
    <xf numFmtId="0" fontId="95" fillId="0" borderId="7" xfId="14" applyFont="1" applyBorder="1" applyAlignment="1">
      <alignment horizontal="left" vertical="center" wrapText="1"/>
    </xf>
    <xf numFmtId="9" fontId="95" fillId="0" borderId="7" xfId="14" applyNumberFormat="1" applyFont="1" applyBorder="1" applyAlignment="1">
      <alignment horizontal="center" vertical="center" wrapText="1"/>
    </xf>
    <xf numFmtId="0" fontId="89" fillId="19" borderId="7" xfId="14" applyFont="1" applyFill="1" applyBorder="1" applyAlignment="1">
      <alignment vertical="top" wrapText="1"/>
    </xf>
    <xf numFmtId="0" fontId="95" fillId="19" borderId="7" xfId="14" applyFont="1" applyFill="1" applyBorder="1" applyAlignment="1">
      <alignment vertical="top" wrapText="1"/>
    </xf>
    <xf numFmtId="0" fontId="95" fillId="19" borderId="7" xfId="14" applyFont="1" applyFill="1" applyBorder="1" applyAlignment="1">
      <alignment horizontal="center" vertical="top" wrapText="1"/>
    </xf>
    <xf numFmtId="0" fontId="95" fillId="19" borderId="7" xfId="14" applyFont="1" applyFill="1" applyBorder="1" applyAlignment="1">
      <alignment vertical="center" wrapText="1"/>
    </xf>
    <xf numFmtId="0" fontId="95" fillId="19" borderId="7" xfId="14" applyFont="1" applyFill="1" applyBorder="1" applyAlignment="1">
      <alignment horizontal="left" vertical="top" wrapText="1"/>
    </xf>
    <xf numFmtId="0" fontId="93" fillId="19" borderId="7" xfId="14" applyFont="1" applyFill="1" applyBorder="1" applyAlignment="1">
      <alignment vertical="top" wrapText="1"/>
    </xf>
    <xf numFmtId="0" fontId="89" fillId="0" borderId="7" xfId="14" applyFont="1" applyBorder="1" applyAlignment="1">
      <alignment vertical="top" wrapText="1"/>
    </xf>
    <xf numFmtId="0" fontId="95" fillId="0" borderId="7" xfId="14" applyFont="1" applyBorder="1" applyAlignment="1">
      <alignment vertical="top" wrapText="1"/>
    </xf>
    <xf numFmtId="0" fontId="95" fillId="0" borderId="7" xfId="14" applyFont="1" applyBorder="1" applyAlignment="1">
      <alignment horizontal="center" vertical="top" wrapText="1"/>
    </xf>
    <xf numFmtId="0" fontId="94" fillId="0" borderId="7" xfId="14" applyFont="1" applyBorder="1" applyAlignment="1">
      <alignment vertical="top" wrapText="1"/>
    </xf>
    <xf numFmtId="0" fontId="93" fillId="0" borderId="7" xfId="14" applyFont="1" applyBorder="1" applyAlignment="1">
      <alignment vertical="top" wrapText="1"/>
    </xf>
    <xf numFmtId="0" fontId="85" fillId="0" borderId="0" xfId="14" applyAlignment="1">
      <alignment wrapText="1"/>
    </xf>
    <xf numFmtId="0" fontId="93" fillId="0" borderId="7" xfId="14" applyFont="1" applyBorder="1" applyAlignment="1">
      <alignment vertical="center" wrapText="1"/>
    </xf>
    <xf numFmtId="0" fontId="89" fillId="0" borderId="0" xfId="14" applyFont="1" applyAlignment="1">
      <alignment vertical="center" wrapText="1"/>
    </xf>
    <xf numFmtId="0" fontId="89" fillId="0" borderId="0" xfId="14" applyFont="1" applyAlignment="1">
      <alignment horizontal="center" vertical="center" wrapText="1"/>
    </xf>
    <xf numFmtId="0" fontId="94" fillId="0" borderId="0" xfId="14" applyFont="1"/>
    <xf numFmtId="0" fontId="93" fillId="0" borderId="0" xfId="14" applyFont="1"/>
    <xf numFmtId="0" fontId="96" fillId="0" borderId="0" xfId="15" applyFont="1"/>
    <xf numFmtId="166" fontId="75" fillId="16" borderId="56" xfId="0" applyNumberFormat="1" applyFont="1" applyFill="1" applyBorder="1" applyAlignment="1">
      <alignment vertical="center"/>
    </xf>
    <xf numFmtId="0" fontId="10" fillId="16" borderId="49" xfId="0" applyFont="1" applyFill="1" applyBorder="1" applyAlignment="1">
      <alignment horizontal="center" vertical="center" wrapText="1"/>
    </xf>
    <xf numFmtId="0" fontId="10" fillId="16" borderId="18" xfId="0" applyFont="1" applyFill="1" applyBorder="1" applyAlignment="1">
      <alignment horizontal="center" vertical="center" wrapText="1"/>
    </xf>
    <xf numFmtId="0" fontId="10" fillId="16" borderId="169" xfId="0" applyFont="1" applyFill="1" applyBorder="1" applyAlignment="1">
      <alignment horizontal="center" vertical="center" wrapText="1"/>
    </xf>
    <xf numFmtId="0" fontId="10" fillId="16" borderId="14" xfId="0" applyFont="1" applyFill="1" applyBorder="1" applyAlignment="1">
      <alignment horizontal="center" vertical="center" wrapText="1"/>
    </xf>
    <xf numFmtId="2" fontId="10" fillId="4" borderId="7" xfId="0" applyNumberFormat="1" applyFont="1" applyFill="1" applyBorder="1" applyAlignment="1">
      <alignment horizontal="right" vertical="center" wrapText="1"/>
    </xf>
    <xf numFmtId="166" fontId="10" fillId="4" borderId="7" xfId="0" applyNumberFormat="1" applyFont="1" applyFill="1" applyBorder="1" applyAlignment="1">
      <alignment horizontal="right" vertical="center" wrapText="1"/>
    </xf>
    <xf numFmtId="10" fontId="10" fillId="4" borderId="7" xfId="0" applyNumberFormat="1" applyFont="1" applyFill="1" applyBorder="1" applyAlignment="1">
      <alignment horizontal="center" vertical="center" wrapText="1"/>
    </xf>
    <xf numFmtId="0" fontId="10" fillId="0" borderId="7" xfId="0" quotePrefix="1" applyFont="1" applyBorder="1" applyAlignment="1">
      <alignment horizontal="center" vertical="center" wrapText="1"/>
    </xf>
    <xf numFmtId="0" fontId="12" fillId="0" borderId="7" xfId="0" applyFont="1" applyBorder="1" applyAlignment="1">
      <alignment horizontal="center" vertical="center" wrapText="1"/>
    </xf>
    <xf numFmtId="1" fontId="12" fillId="0" borderId="7" xfId="0" applyNumberFormat="1" applyFont="1" applyBorder="1" applyAlignment="1">
      <alignment horizontal="center" vertical="center" wrapText="1"/>
    </xf>
    <xf numFmtId="166" fontId="12" fillId="0" borderId="7" xfId="0" applyNumberFormat="1" applyFont="1" applyBorder="1" applyAlignment="1">
      <alignment horizontal="right" vertical="center" wrapText="1"/>
    </xf>
    <xf numFmtId="0" fontId="10" fillId="0" borderId="7" xfId="0" applyFont="1" applyBorder="1" applyAlignment="1">
      <alignment horizontal="center" vertical="center" wrapText="1"/>
    </xf>
    <xf numFmtId="0" fontId="68" fillId="0" borderId="7" xfId="0" applyFont="1" applyBorder="1" applyAlignment="1">
      <alignment horizontal="left" vertical="center" wrapText="1"/>
    </xf>
    <xf numFmtId="166" fontId="12" fillId="0" borderId="93" xfId="0" quotePrefix="1" applyNumberFormat="1" applyFont="1" applyBorder="1" applyAlignment="1">
      <alignment horizontal="center" vertical="center" wrapText="1"/>
    </xf>
    <xf numFmtId="166" fontId="12" fillId="0" borderId="96" xfId="0" quotePrefix="1" applyNumberFormat="1" applyFont="1" applyBorder="1" applyAlignment="1">
      <alignment horizontal="center" vertical="center" wrapText="1"/>
    </xf>
    <xf numFmtId="1" fontId="12" fillId="0" borderId="133" xfId="0" quotePrefix="1" applyNumberFormat="1" applyFont="1" applyBorder="1" applyAlignment="1">
      <alignment horizontal="center" vertical="center" wrapText="1"/>
    </xf>
    <xf numFmtId="166" fontId="5" fillId="0" borderId="1" xfId="1" applyNumberFormat="1" applyFont="1" applyBorder="1" applyAlignment="1">
      <alignment horizontal="center" vertical="center" wrapText="1"/>
    </xf>
    <xf numFmtId="166" fontId="10" fillId="0" borderId="93" xfId="0" applyNumberFormat="1" applyFont="1" applyBorder="1" applyAlignment="1">
      <alignment horizontal="center" vertical="center" wrapText="1"/>
    </xf>
    <xf numFmtId="166" fontId="10" fillId="0" borderId="103" xfId="0" applyNumberFormat="1" applyFont="1" applyBorder="1" applyAlignment="1">
      <alignment horizontal="center" vertical="center" wrapText="1"/>
    </xf>
    <xf numFmtId="166" fontId="10" fillId="0" borderId="96" xfId="0" quotePrefix="1" applyNumberFormat="1" applyFont="1" applyBorder="1" applyAlignment="1">
      <alignment horizontal="center" vertical="center" wrapText="1"/>
    </xf>
    <xf numFmtId="0" fontId="9" fillId="0" borderId="0" xfId="7" applyFont="1" applyAlignment="1" applyProtection="1">
      <alignment horizontal="left" vertical="center"/>
    </xf>
    <xf numFmtId="0" fontId="14" fillId="3" borderId="7" xfId="0" applyFont="1" applyFill="1" applyBorder="1" applyAlignment="1">
      <alignment horizontal="left" vertical="center" wrapText="1"/>
    </xf>
    <xf numFmtId="0" fontId="7" fillId="3" borderId="0" xfId="0" applyFont="1" applyFill="1"/>
    <xf numFmtId="166" fontId="10" fillId="5" borderId="96" xfId="0" applyNumberFormat="1" applyFont="1" applyFill="1" applyBorder="1" applyAlignment="1">
      <alignment horizontal="center" vertical="center" wrapText="1"/>
    </xf>
    <xf numFmtId="9" fontId="36" fillId="0" borderId="0" xfId="10" applyFont="1" applyProtection="1"/>
    <xf numFmtId="2" fontId="95" fillId="0" borderId="7" xfId="14" applyNumberFormat="1" applyFont="1" applyBorder="1" applyAlignment="1">
      <alignment horizontal="center" vertical="center" wrapText="1"/>
    </xf>
    <xf numFmtId="49" fontId="22" fillId="3" borderId="20" xfId="3" applyNumberFormat="1" applyFont="1" applyFill="1" applyBorder="1" applyAlignment="1">
      <alignment horizontal="center" vertical="center"/>
    </xf>
    <xf numFmtId="49" fontId="22" fillId="2" borderId="20" xfId="3" applyNumberFormat="1" applyFont="1" applyFill="1" applyBorder="1" applyAlignment="1">
      <alignment horizontal="center" vertical="center"/>
    </xf>
    <xf numFmtId="0" fontId="22" fillId="11" borderId="7" xfId="3" applyFont="1" applyFill="1" applyBorder="1" applyAlignment="1">
      <alignment horizontal="center" vertical="center"/>
    </xf>
    <xf numFmtId="49" fontId="23" fillId="12" borderId="20" xfId="3" applyNumberFormat="1" applyFont="1" applyFill="1" applyBorder="1" applyAlignment="1">
      <alignment horizontal="center" vertical="center"/>
    </xf>
    <xf numFmtId="0" fontId="27" fillId="2" borderId="0" xfId="3" applyFont="1" applyFill="1" applyAlignment="1">
      <alignment vertical="top" wrapText="1"/>
    </xf>
    <xf numFmtId="0" fontId="27" fillId="3" borderId="0" xfId="3" applyFont="1" applyFill="1" applyAlignment="1">
      <alignment vertical="top" wrapText="1"/>
    </xf>
    <xf numFmtId="0" fontId="9" fillId="0" borderId="0" xfId="3" applyFont="1" applyAlignment="1">
      <alignment horizontal="left" vertical="center" wrapText="1"/>
    </xf>
    <xf numFmtId="0" fontId="31" fillId="3" borderId="0" xfId="3" applyFont="1" applyFill="1" applyAlignment="1">
      <alignment wrapText="1"/>
    </xf>
    <xf numFmtId="0" fontId="32" fillId="3" borderId="14" xfId="3" applyFont="1" applyFill="1" applyBorder="1" applyAlignment="1">
      <alignment vertical="center" wrapText="1"/>
    </xf>
    <xf numFmtId="0" fontId="31" fillId="3" borderId="12" xfId="3" applyFont="1" applyFill="1" applyBorder="1" applyAlignment="1">
      <alignment vertical="center" wrapText="1"/>
    </xf>
    <xf numFmtId="0" fontId="33" fillId="2" borderId="0" xfId="3" applyFont="1" applyFill="1" applyAlignment="1">
      <alignment vertical="top" wrapText="1"/>
    </xf>
    <xf numFmtId="0" fontId="31" fillId="3" borderId="21" xfId="3" applyFont="1" applyFill="1" applyBorder="1" applyAlignment="1">
      <alignment vertical="center" wrapText="1"/>
    </xf>
    <xf numFmtId="0" fontId="9" fillId="0" borderId="21" xfId="3" applyFont="1" applyBorder="1" applyAlignment="1">
      <alignment horizontal="left" vertical="center" wrapText="1"/>
    </xf>
    <xf numFmtId="0" fontId="32" fillId="2" borderId="21" xfId="3" applyFont="1" applyFill="1" applyBorder="1" applyAlignment="1">
      <alignment vertical="center" wrapText="1"/>
    </xf>
    <xf numFmtId="0" fontId="32" fillId="2" borderId="0" xfId="3" applyFont="1" applyFill="1" applyAlignment="1">
      <alignment vertical="center" wrapText="1"/>
    </xf>
    <xf numFmtId="0" fontId="31" fillId="3" borderId="19" xfId="3" applyFont="1" applyFill="1" applyBorder="1" applyAlignment="1">
      <alignment horizontal="left" vertical="center" wrapText="1"/>
    </xf>
    <xf numFmtId="0" fontId="9" fillId="0" borderId="14" xfId="3" applyFont="1" applyBorder="1" applyAlignment="1">
      <alignment horizontal="left" vertical="center" wrapText="1"/>
    </xf>
    <xf numFmtId="0" fontId="29" fillId="14" borderId="5" xfId="3" applyFont="1" applyFill="1" applyBorder="1" applyAlignment="1">
      <alignment horizontal="center" vertical="top" wrapText="1"/>
    </xf>
    <xf numFmtId="9" fontId="26" fillId="13" borderId="7" xfId="3" applyNumberFormat="1" applyFont="1" applyFill="1" applyBorder="1" applyAlignment="1">
      <alignment horizontal="center" vertical="center" wrapText="1"/>
    </xf>
    <xf numFmtId="0" fontId="6" fillId="5" borderId="0" xfId="3" applyFont="1" applyFill="1"/>
    <xf numFmtId="0" fontId="20" fillId="20" borderId="7" xfId="3" applyFont="1" applyFill="1" applyBorder="1" applyAlignment="1">
      <alignment horizontal="center" vertical="center" wrapText="1"/>
    </xf>
    <xf numFmtId="0" fontId="21" fillId="20" borderId="10" xfId="3" applyFont="1" applyFill="1" applyBorder="1" applyAlignment="1">
      <alignment horizontal="center" vertical="center" wrapText="1"/>
    </xf>
    <xf numFmtId="0" fontId="21" fillId="20" borderId="7" xfId="3" applyFont="1" applyFill="1" applyBorder="1" applyAlignment="1">
      <alignment horizontal="center" vertical="center" wrapText="1"/>
    </xf>
    <xf numFmtId="0" fontId="98" fillId="20" borderId="7" xfId="3" applyFont="1" applyFill="1" applyBorder="1" applyAlignment="1">
      <alignment horizontal="center" vertical="center" wrapText="1"/>
    </xf>
    <xf numFmtId="0" fontId="2" fillId="5" borderId="0" xfId="3" applyFill="1"/>
    <xf numFmtId="0" fontId="68" fillId="5" borderId="0" xfId="0" applyFont="1" applyFill="1" applyAlignment="1">
      <alignment wrapText="1"/>
    </xf>
    <xf numFmtId="0" fontId="79" fillId="5" borderId="0" xfId="0" applyFont="1" applyFill="1" applyAlignment="1">
      <alignment horizontal="center" vertical="center" wrapText="1"/>
    </xf>
    <xf numFmtId="0" fontId="10" fillId="5" borderId="0" xfId="0" applyFont="1" applyFill="1" applyAlignment="1">
      <alignment horizontal="center" vertical="center" wrapText="1"/>
    </xf>
    <xf numFmtId="0" fontId="75" fillId="5" borderId="0" xfId="0" applyFont="1" applyFill="1" applyAlignment="1">
      <alignment horizontal="left" vertical="center" wrapText="1"/>
    </xf>
    <xf numFmtId="0" fontId="68" fillId="5" borderId="0" xfId="0" applyFont="1" applyFill="1" applyAlignment="1">
      <alignment horizontal="left" vertical="center" wrapText="1"/>
    </xf>
    <xf numFmtId="0" fontId="68" fillId="5" borderId="0" xfId="0" applyFont="1" applyFill="1" applyAlignment="1">
      <alignment vertical="center" wrapText="1"/>
    </xf>
    <xf numFmtId="0" fontId="15" fillId="5" borderId="0" xfId="0" applyFont="1" applyFill="1" applyAlignment="1">
      <alignment horizontal="left" vertical="center" wrapText="1"/>
    </xf>
    <xf numFmtId="0" fontId="17" fillId="5" borderId="0" xfId="0" quotePrefix="1" applyFont="1" applyFill="1" applyAlignment="1">
      <alignment vertical="center" wrapText="1"/>
    </xf>
    <xf numFmtId="0" fontId="17" fillId="5" borderId="0" xfId="0" quotePrefix="1" applyFont="1" applyFill="1" applyAlignment="1">
      <alignment horizontal="left" vertical="center" wrapText="1"/>
    </xf>
    <xf numFmtId="0" fontId="18" fillId="5" borderId="0" xfId="0" applyFont="1" applyFill="1" applyAlignment="1">
      <alignment horizontal="left" vertical="center" wrapText="1"/>
    </xf>
    <xf numFmtId="0" fontId="14" fillId="5" borderId="0" xfId="0" applyFont="1" applyFill="1" applyAlignment="1">
      <alignment horizontal="center"/>
    </xf>
    <xf numFmtId="2" fontId="7" fillId="5" borderId="0" xfId="0" applyNumberFormat="1" applyFont="1" applyFill="1" applyAlignment="1">
      <alignment horizontal="center" vertical="center"/>
    </xf>
    <xf numFmtId="0" fontId="7" fillId="5" borderId="0" xfId="0" applyFont="1" applyFill="1" applyAlignment="1">
      <alignment horizontal="center"/>
    </xf>
    <xf numFmtId="164" fontId="7" fillId="5" borderId="0" xfId="0" applyNumberFormat="1" applyFont="1" applyFill="1" applyAlignment="1">
      <alignment horizontal="center"/>
    </xf>
    <xf numFmtId="0" fontId="9" fillId="5" borderId="0" xfId="7" applyFont="1" applyFill="1" applyAlignment="1" applyProtection="1">
      <alignment horizontal="left" vertical="center"/>
    </xf>
    <xf numFmtId="0" fontId="7" fillId="21" borderId="0" xfId="0" applyFont="1" applyFill="1"/>
    <xf numFmtId="0" fontId="7" fillId="22" borderId="0" xfId="0" applyFont="1" applyFill="1"/>
    <xf numFmtId="0" fontId="14" fillId="22" borderId="7" xfId="0" applyFont="1" applyFill="1" applyBorder="1" applyAlignment="1">
      <alignment horizontal="left" vertical="center" wrapText="1"/>
    </xf>
    <xf numFmtId="0" fontId="7" fillId="23" borderId="0" xfId="0" applyFont="1" applyFill="1"/>
    <xf numFmtId="0" fontId="45" fillId="5" borderId="7" xfId="8" applyFont="1" applyFill="1" applyBorder="1" applyAlignment="1">
      <alignment vertical="center" wrapText="1"/>
    </xf>
    <xf numFmtId="0" fontId="45" fillId="5" borderId="7" xfId="0" applyFont="1" applyFill="1" applyBorder="1" applyAlignment="1">
      <alignment horizontal="left" vertical="center" wrapText="1"/>
    </xf>
    <xf numFmtId="0" fontId="45" fillId="5" borderId="7" xfId="0" applyFont="1" applyFill="1" applyBorder="1" applyAlignment="1">
      <alignment horizontal="center" vertical="center" wrapText="1"/>
    </xf>
    <xf numFmtId="164" fontId="45" fillId="5" borderId="7" xfId="0" applyNumberFormat="1" applyFont="1" applyFill="1" applyBorder="1" applyAlignment="1">
      <alignment horizontal="right" vertical="center"/>
    </xf>
    <xf numFmtId="20" fontId="79" fillId="21" borderId="7" xfId="0" quotePrefix="1" applyNumberFormat="1" applyFont="1" applyFill="1" applyBorder="1" applyAlignment="1">
      <alignment horizontal="center" vertical="center" wrapText="1"/>
    </xf>
    <xf numFmtId="9" fontId="79" fillId="21" borderId="7" xfId="0" applyNumberFormat="1" applyFont="1" applyFill="1" applyBorder="1" applyAlignment="1">
      <alignment horizontal="left" vertical="center" wrapText="1"/>
    </xf>
    <xf numFmtId="0" fontId="79" fillId="21" borderId="7" xfId="0" applyFont="1" applyFill="1" applyBorder="1" applyAlignment="1">
      <alignment horizontal="left" vertical="center" wrapText="1"/>
    </xf>
    <xf numFmtId="0" fontId="15" fillId="21" borderId="7" xfId="11" applyFont="1" applyFill="1" applyBorder="1" applyAlignment="1">
      <alignment vertical="center" wrapText="1"/>
    </xf>
    <xf numFmtId="2" fontId="79" fillId="25" borderId="7" xfId="0" applyNumberFormat="1" applyFont="1" applyFill="1" applyBorder="1" applyAlignment="1">
      <alignment horizontal="right" vertical="center" wrapText="1"/>
    </xf>
    <xf numFmtId="166" fontId="79" fillId="25" borderId="7" xfId="0" applyNumberFormat="1" applyFont="1" applyFill="1" applyBorder="1" applyAlignment="1">
      <alignment horizontal="right" vertical="center" wrapText="1"/>
    </xf>
    <xf numFmtId="1" fontId="79" fillId="21" borderId="7" xfId="0" applyNumberFormat="1" applyFont="1" applyFill="1" applyBorder="1" applyAlignment="1">
      <alignment horizontal="center" vertical="center" wrapText="1"/>
    </xf>
    <xf numFmtId="166" fontId="79" fillId="21" borderId="7" xfId="0" applyNumberFormat="1" applyFont="1" applyFill="1" applyBorder="1" applyAlignment="1">
      <alignment horizontal="right" vertical="center" wrapText="1"/>
    </xf>
    <xf numFmtId="2" fontId="79" fillId="21" borderId="7" xfId="0" applyNumberFormat="1" applyFont="1" applyFill="1" applyBorder="1" applyAlignment="1">
      <alignment horizontal="center" vertical="center" wrapText="1"/>
    </xf>
    <xf numFmtId="166" fontId="79" fillId="21" borderId="7" xfId="0" applyNumberFormat="1" applyFont="1" applyFill="1" applyBorder="1" applyAlignment="1">
      <alignment horizontal="center" vertical="center" wrapText="1"/>
    </xf>
    <xf numFmtId="10" fontId="79" fillId="21" borderId="7" xfId="0" applyNumberFormat="1" applyFont="1" applyFill="1" applyBorder="1" applyAlignment="1">
      <alignment horizontal="center" vertical="center" wrapText="1"/>
    </xf>
    <xf numFmtId="10" fontId="79" fillId="25" borderId="7" xfId="0" applyNumberFormat="1" applyFont="1" applyFill="1" applyBorder="1" applyAlignment="1">
      <alignment horizontal="center" vertical="center" wrapText="1"/>
    </xf>
    <xf numFmtId="0" fontId="68" fillId="21" borderId="7" xfId="0" applyFont="1" applyFill="1" applyBorder="1" applyAlignment="1">
      <alignment horizontal="center" vertical="center" wrapText="1"/>
    </xf>
    <xf numFmtId="0" fontId="75" fillId="21" borderId="7" xfId="0" applyFont="1" applyFill="1" applyBorder="1" applyAlignment="1">
      <alignment horizontal="left" vertical="center" wrapText="1"/>
    </xf>
    <xf numFmtId="0" fontId="82" fillId="21" borderId="0" xfId="0" applyFont="1" applyFill="1" applyAlignment="1">
      <alignment vertical="center"/>
    </xf>
    <xf numFmtId="0" fontId="79" fillId="21" borderId="121" xfId="0" quotePrefix="1" applyFont="1" applyFill="1" applyBorder="1" applyAlignment="1">
      <alignment horizontal="center" vertical="center" wrapText="1"/>
    </xf>
    <xf numFmtId="9" fontId="10" fillId="21" borderId="116" xfId="0" applyNumberFormat="1" applyFont="1" applyFill="1" applyBorder="1" applyAlignment="1">
      <alignment horizontal="left" vertical="center" wrapText="1"/>
    </xf>
    <xf numFmtId="0" fontId="79" fillId="21" borderId="116" xfId="0" applyFont="1" applyFill="1" applyBorder="1" applyAlignment="1">
      <alignment horizontal="left" vertical="center" wrapText="1"/>
    </xf>
    <xf numFmtId="0" fontId="15" fillId="21" borderId="116" xfId="11" applyFont="1" applyFill="1" applyBorder="1" applyAlignment="1">
      <alignment vertical="center" wrapText="1"/>
    </xf>
    <xf numFmtId="2" fontId="10" fillId="25" borderId="115" xfId="0" applyNumberFormat="1" applyFont="1" applyFill="1" applyBorder="1" applyAlignment="1">
      <alignment horizontal="right" vertical="center" wrapText="1"/>
    </xf>
    <xf numFmtId="166" fontId="10" fillId="25" borderId="120" xfId="0" applyNumberFormat="1" applyFont="1" applyFill="1" applyBorder="1" applyAlignment="1">
      <alignment horizontal="right" vertical="center" wrapText="1"/>
    </xf>
    <xf numFmtId="1" fontId="79" fillId="21" borderId="115" xfId="0" applyNumberFormat="1" applyFont="1" applyFill="1" applyBorder="1" applyAlignment="1">
      <alignment horizontal="center" vertical="center" wrapText="1"/>
    </xf>
    <xf numFmtId="166" fontId="79" fillId="21" borderId="114" xfId="0" applyNumberFormat="1" applyFont="1" applyFill="1" applyBorder="1" applyAlignment="1">
      <alignment horizontal="right" vertical="center" wrapText="1"/>
    </xf>
    <xf numFmtId="2" fontId="79" fillId="21" borderId="113" xfId="0" applyNumberFormat="1" applyFont="1" applyFill="1" applyBorder="1" applyAlignment="1">
      <alignment horizontal="center" vertical="center" wrapText="1"/>
    </xf>
    <xf numFmtId="166" fontId="79" fillId="21" borderId="114" xfId="0" applyNumberFormat="1" applyFont="1" applyFill="1" applyBorder="1" applyAlignment="1">
      <alignment horizontal="center" vertical="center" wrapText="1"/>
    </xf>
    <xf numFmtId="2" fontId="79" fillId="21" borderId="115" xfId="0" applyNumberFormat="1" applyFont="1" applyFill="1" applyBorder="1" applyAlignment="1">
      <alignment horizontal="center" vertical="center" wrapText="1"/>
    </xf>
    <xf numFmtId="2" fontId="79" fillId="21" borderId="117" xfId="0" applyNumberFormat="1" applyFont="1" applyFill="1" applyBorder="1" applyAlignment="1">
      <alignment horizontal="center" vertical="center" wrapText="1"/>
    </xf>
    <xf numFmtId="10" fontId="79" fillId="21" borderId="111" xfId="0" applyNumberFormat="1" applyFont="1" applyFill="1" applyBorder="1" applyAlignment="1">
      <alignment horizontal="center" vertical="center" wrapText="1"/>
    </xf>
    <xf numFmtId="10" fontId="79" fillId="21" borderId="116" xfId="0" applyNumberFormat="1" applyFont="1" applyFill="1" applyBorder="1" applyAlignment="1">
      <alignment horizontal="center" vertical="center" wrapText="1"/>
    </xf>
    <xf numFmtId="166" fontId="10" fillId="25" borderId="114" xfId="0" applyNumberFormat="1" applyFont="1" applyFill="1" applyBorder="1" applyAlignment="1">
      <alignment horizontal="right" vertical="center" wrapText="1"/>
    </xf>
    <xf numFmtId="10" fontId="10" fillId="25" borderId="113" xfId="0" applyNumberFormat="1" applyFont="1" applyFill="1" applyBorder="1" applyAlignment="1">
      <alignment horizontal="center" vertical="center" wrapText="1"/>
    </xf>
    <xf numFmtId="10" fontId="10" fillId="25" borderId="112" xfId="0" applyNumberFormat="1" applyFont="1" applyFill="1" applyBorder="1" applyAlignment="1">
      <alignment horizontal="center" vertical="center" wrapText="1"/>
    </xf>
    <xf numFmtId="0" fontId="68" fillId="21" borderId="111" xfId="0" applyFont="1" applyFill="1" applyBorder="1" applyAlignment="1">
      <alignment horizontal="center" vertical="center" wrapText="1"/>
    </xf>
    <xf numFmtId="0" fontId="68" fillId="21" borderId="110" xfId="0" applyFont="1" applyFill="1" applyBorder="1" applyAlignment="1">
      <alignment horizontal="left" vertical="center" wrapText="1"/>
    </xf>
    <xf numFmtId="0" fontId="66" fillId="21" borderId="0" xfId="0" applyFont="1" applyFill="1" applyAlignment="1">
      <alignment vertical="center"/>
    </xf>
    <xf numFmtId="9" fontId="79" fillId="21" borderId="116" xfId="0" applyNumberFormat="1" applyFont="1" applyFill="1" applyBorder="1" applyAlignment="1">
      <alignment horizontal="left" vertical="center" wrapText="1"/>
    </xf>
    <xf numFmtId="0" fontId="15" fillId="21" borderId="116" xfId="11" applyFont="1" applyFill="1" applyBorder="1" applyAlignment="1">
      <alignment horizontal="left" vertical="center" wrapText="1"/>
    </xf>
    <xf numFmtId="2" fontId="79" fillId="25" borderId="115" xfId="0" applyNumberFormat="1" applyFont="1" applyFill="1" applyBorder="1" applyAlignment="1">
      <alignment horizontal="right" vertical="center" wrapText="1"/>
    </xf>
    <xf numFmtId="166" fontId="79" fillId="25" borderId="120" xfId="0" applyNumberFormat="1" applyFont="1" applyFill="1" applyBorder="1" applyAlignment="1">
      <alignment horizontal="right" vertical="center" wrapText="1"/>
    </xf>
    <xf numFmtId="166" fontId="79" fillId="21" borderId="126" xfId="0" applyNumberFormat="1" applyFont="1" applyFill="1" applyBorder="1" applyAlignment="1">
      <alignment horizontal="right" vertical="center" wrapText="1"/>
    </xf>
    <xf numFmtId="166" fontId="79" fillId="21" borderId="137" xfId="0" applyNumberFormat="1" applyFont="1" applyFill="1" applyBorder="1" applyAlignment="1">
      <alignment horizontal="right" vertical="center" wrapText="1"/>
    </xf>
    <xf numFmtId="166" fontId="79" fillId="25" borderId="114" xfId="0" applyNumberFormat="1" applyFont="1" applyFill="1" applyBorder="1" applyAlignment="1">
      <alignment horizontal="right" vertical="center" wrapText="1"/>
    </xf>
    <xf numFmtId="10" fontId="79" fillId="25" borderId="113" xfId="0" applyNumberFormat="1" applyFont="1" applyFill="1" applyBorder="1" applyAlignment="1">
      <alignment horizontal="center" vertical="center" wrapText="1"/>
    </xf>
    <xf numFmtId="10" fontId="79" fillId="25" borderId="112" xfId="0" applyNumberFormat="1" applyFont="1" applyFill="1" applyBorder="1" applyAlignment="1">
      <alignment horizontal="center" vertical="center" wrapText="1"/>
    </xf>
    <xf numFmtId="0" fontId="75" fillId="21" borderId="110" xfId="0" applyFont="1" applyFill="1" applyBorder="1" applyAlignment="1">
      <alignment horizontal="left" vertical="center" wrapText="1"/>
    </xf>
    <xf numFmtId="0" fontId="79" fillId="21" borderId="115" xfId="0" applyFont="1" applyFill="1" applyBorder="1" applyAlignment="1">
      <alignment horizontal="center" vertical="center" wrapText="1"/>
    </xf>
    <xf numFmtId="166" fontId="79" fillId="21" borderId="112" xfId="0" applyNumberFormat="1" applyFont="1" applyFill="1" applyBorder="1" applyAlignment="1">
      <alignment horizontal="right" vertical="center" wrapText="1"/>
    </xf>
    <xf numFmtId="0" fontId="65" fillId="21" borderId="0" xfId="0" applyFont="1" applyFill="1" applyAlignment="1">
      <alignment vertical="center"/>
    </xf>
    <xf numFmtId="2" fontId="79" fillId="21" borderId="119" xfId="0" applyNumberFormat="1" applyFont="1" applyFill="1" applyBorder="1" applyAlignment="1">
      <alignment horizontal="center" vertical="center" wrapText="1"/>
    </xf>
    <xf numFmtId="2" fontId="79" fillId="21" borderId="118" xfId="0" applyNumberFormat="1" applyFont="1" applyFill="1" applyBorder="1" applyAlignment="1">
      <alignment horizontal="center" vertical="center" wrapText="1"/>
    </xf>
    <xf numFmtId="166" fontId="79" fillId="21" borderId="112" xfId="0" applyNumberFormat="1" applyFont="1" applyFill="1" applyBorder="1" applyAlignment="1">
      <alignment horizontal="center" vertical="center" wrapText="1"/>
    </xf>
    <xf numFmtId="166" fontId="79" fillId="21" borderId="110" xfId="0" applyNumberFormat="1" applyFont="1" applyFill="1" applyBorder="1" applyAlignment="1">
      <alignment horizontal="right" vertical="center" wrapText="1"/>
    </xf>
    <xf numFmtId="20" fontId="10" fillId="22" borderId="7" xfId="0" quotePrefix="1" applyNumberFormat="1" applyFont="1" applyFill="1" applyBorder="1" applyAlignment="1">
      <alignment horizontal="center" vertical="center" wrapText="1"/>
    </xf>
    <xf numFmtId="9" fontId="10" fillId="22" borderId="7" xfId="0" applyNumberFormat="1" applyFont="1" applyFill="1" applyBorder="1" applyAlignment="1">
      <alignment horizontal="left" vertical="center" wrapText="1"/>
    </xf>
    <xf numFmtId="0" fontId="79" fillId="22" borderId="7" xfId="0" applyFont="1" applyFill="1" applyBorder="1" applyAlignment="1">
      <alignment horizontal="left" vertical="center" wrapText="1"/>
    </xf>
    <xf numFmtId="2" fontId="79" fillId="26" borderId="7" xfId="0" applyNumberFormat="1" applyFont="1" applyFill="1" applyBorder="1" applyAlignment="1">
      <alignment horizontal="right" vertical="center" wrapText="1"/>
    </xf>
    <xf numFmtId="166" fontId="79" fillId="26" borderId="7" xfId="0" applyNumberFormat="1" applyFont="1" applyFill="1" applyBorder="1" applyAlignment="1">
      <alignment horizontal="right" vertical="center" wrapText="1"/>
    </xf>
    <xf numFmtId="0" fontId="79" fillId="22" borderId="7" xfId="0" applyFont="1" applyFill="1" applyBorder="1" applyAlignment="1">
      <alignment horizontal="center" vertical="center" wrapText="1"/>
    </xf>
    <xf numFmtId="166" fontId="79" fillId="22" borderId="7" xfId="0" applyNumberFormat="1" applyFont="1" applyFill="1" applyBorder="1" applyAlignment="1">
      <alignment horizontal="right" vertical="center" wrapText="1"/>
    </xf>
    <xf numFmtId="2" fontId="79" fillId="22" borderId="7" xfId="0" applyNumberFormat="1" applyFont="1" applyFill="1" applyBorder="1" applyAlignment="1">
      <alignment horizontal="center" vertical="center" wrapText="1"/>
    </xf>
    <xf numFmtId="2" fontId="15" fillId="22" borderId="7" xfId="0" applyNumberFormat="1" applyFont="1" applyFill="1" applyBorder="1" applyAlignment="1">
      <alignment horizontal="center" vertical="center" wrapText="1"/>
    </xf>
    <xf numFmtId="10" fontId="79" fillId="22" borderId="7" xfId="0" applyNumberFormat="1" applyFont="1" applyFill="1" applyBorder="1" applyAlignment="1">
      <alignment horizontal="center" vertical="center" wrapText="1"/>
    </xf>
    <xf numFmtId="2" fontId="10" fillId="26" borderId="7" xfId="0" applyNumberFormat="1" applyFont="1" applyFill="1" applyBorder="1" applyAlignment="1">
      <alignment horizontal="right" vertical="center" wrapText="1"/>
    </xf>
    <xf numFmtId="166" fontId="10" fillId="26" borderId="7" xfId="0" applyNumberFormat="1" applyFont="1" applyFill="1" applyBorder="1" applyAlignment="1">
      <alignment horizontal="right" vertical="center" wrapText="1"/>
    </xf>
    <xf numFmtId="10" fontId="10" fillId="26" borderId="7" xfId="0" applyNumberFormat="1" applyFont="1" applyFill="1" applyBorder="1" applyAlignment="1">
      <alignment horizontal="center" vertical="center" wrapText="1"/>
    </xf>
    <xf numFmtId="0" fontId="68" fillId="22" borderId="7" xfId="0" applyFont="1" applyFill="1" applyBorder="1" applyAlignment="1">
      <alignment horizontal="center" vertical="center" wrapText="1"/>
    </xf>
    <xf numFmtId="0" fontId="68" fillId="22" borderId="7" xfId="0" applyFont="1" applyFill="1" applyBorder="1" applyAlignment="1">
      <alignment horizontal="left" vertical="center" wrapText="1"/>
    </xf>
    <xf numFmtId="0" fontId="66" fillId="22" borderId="0" xfId="0" applyFont="1" applyFill="1" applyAlignment="1">
      <alignment vertical="center"/>
    </xf>
    <xf numFmtId="0" fontId="65" fillId="22" borderId="0" xfId="0" applyFont="1" applyFill="1" applyAlignment="1">
      <alignment vertical="center"/>
    </xf>
    <xf numFmtId="0" fontId="10" fillId="22" borderId="48" xfId="0" applyFont="1" applyFill="1" applyBorder="1" applyAlignment="1">
      <alignment horizontal="center" vertical="center" wrapText="1"/>
    </xf>
    <xf numFmtId="0" fontId="15" fillId="22" borderId="7" xfId="11" applyFont="1" applyFill="1" applyBorder="1" applyAlignment="1">
      <alignment vertical="center" wrapText="1"/>
    </xf>
    <xf numFmtId="2" fontId="79" fillId="26" borderId="135" xfId="0" applyNumberFormat="1" applyFont="1" applyFill="1" applyBorder="1" applyAlignment="1">
      <alignment horizontal="right" vertical="center" wrapText="1"/>
    </xf>
    <xf numFmtId="166" fontId="79" fillId="26" borderId="136" xfId="0" applyNumberFormat="1" applyFont="1" applyFill="1" applyBorder="1" applyAlignment="1">
      <alignment horizontal="right" vertical="center" wrapText="1"/>
    </xf>
    <xf numFmtId="0" fontId="79" fillId="22" borderId="135" xfId="0" applyFont="1" applyFill="1" applyBorder="1" applyAlignment="1">
      <alignment horizontal="center" vertical="center" wrapText="1"/>
    </xf>
    <xf numFmtId="166" fontId="79" fillId="22" borderId="134" xfId="0" applyNumberFormat="1" applyFont="1" applyFill="1" applyBorder="1" applyAlignment="1">
      <alignment horizontal="right" vertical="center" wrapText="1"/>
    </xf>
    <xf numFmtId="2" fontId="79" fillId="22" borderId="133" xfId="0" applyNumberFormat="1" applyFont="1" applyFill="1" applyBorder="1" applyAlignment="1">
      <alignment horizontal="center" vertical="center" wrapText="1"/>
    </xf>
    <xf numFmtId="166" fontId="79" fillId="22" borderId="136" xfId="0" applyNumberFormat="1" applyFont="1" applyFill="1" applyBorder="1" applyAlignment="1">
      <alignment horizontal="right" vertical="center" wrapText="1"/>
    </xf>
    <xf numFmtId="166" fontId="79" fillId="22" borderId="132" xfId="0" applyNumberFormat="1" applyFont="1" applyFill="1" applyBorder="1" applyAlignment="1">
      <alignment horizontal="right" vertical="center" wrapText="1"/>
    </xf>
    <xf numFmtId="2" fontId="15" fillId="22" borderId="174" xfId="0" applyNumberFormat="1" applyFont="1" applyFill="1" applyBorder="1" applyAlignment="1">
      <alignment horizontal="center" vertical="center" wrapText="1"/>
    </xf>
    <xf numFmtId="10" fontId="12" fillId="22" borderId="7" xfId="0" applyNumberFormat="1" applyFont="1" applyFill="1" applyBorder="1" applyAlignment="1">
      <alignment horizontal="center" vertical="center" wrapText="1"/>
    </xf>
    <xf numFmtId="10" fontId="79" fillId="22" borderId="136" xfId="0" applyNumberFormat="1" applyFont="1" applyFill="1" applyBorder="1" applyAlignment="1">
      <alignment horizontal="center" vertical="center" wrapText="1"/>
    </xf>
    <xf numFmtId="2" fontId="10" fillId="26" borderId="135" xfId="0" applyNumberFormat="1" applyFont="1" applyFill="1" applyBorder="1" applyAlignment="1">
      <alignment horizontal="right" vertical="center" wrapText="1"/>
    </xf>
    <xf numFmtId="166" fontId="10" fillId="26" borderId="134" xfId="0" applyNumberFormat="1" applyFont="1" applyFill="1" applyBorder="1" applyAlignment="1">
      <alignment horizontal="right" vertical="center" wrapText="1"/>
    </xf>
    <xf numFmtId="10" fontId="10" fillId="26" borderId="133" xfId="0" applyNumberFormat="1" applyFont="1" applyFill="1" applyBorder="1" applyAlignment="1">
      <alignment horizontal="center" vertical="center" wrapText="1"/>
    </xf>
    <xf numFmtId="10" fontId="10" fillId="26" borderId="132" xfId="0" applyNumberFormat="1" applyFont="1" applyFill="1" applyBorder="1" applyAlignment="1">
      <alignment horizontal="center" vertical="center" wrapText="1"/>
    </xf>
    <xf numFmtId="0" fontId="68" fillId="22" borderId="12" xfId="0" applyFont="1" applyFill="1" applyBorder="1" applyAlignment="1">
      <alignment horizontal="center" vertical="center" wrapText="1"/>
    </xf>
    <xf numFmtId="0" fontId="68" fillId="22" borderId="131" xfId="0" applyFont="1" applyFill="1" applyBorder="1" applyAlignment="1">
      <alignment horizontal="left" vertical="center" wrapText="1"/>
    </xf>
    <xf numFmtId="2" fontId="79" fillId="22" borderId="107" xfId="0" applyNumberFormat="1" applyFont="1" applyFill="1" applyBorder="1" applyAlignment="1">
      <alignment horizontal="center" vertical="center" wrapText="1"/>
    </xf>
    <xf numFmtId="10" fontId="79" fillId="22" borderId="107" xfId="0" applyNumberFormat="1" applyFont="1" applyFill="1" applyBorder="1" applyAlignment="1">
      <alignment horizontal="center" vertical="center" wrapText="1"/>
    </xf>
    <xf numFmtId="0" fontId="10" fillId="22" borderId="49" xfId="0" applyFont="1" applyFill="1" applyBorder="1" applyAlignment="1">
      <alignment horizontal="center" vertical="center" wrapText="1"/>
    </xf>
    <xf numFmtId="9" fontId="10" fillId="22" borderId="18" xfId="0" applyNumberFormat="1" applyFont="1" applyFill="1" applyBorder="1" applyAlignment="1">
      <alignment horizontal="left" vertical="center" wrapText="1"/>
    </xf>
    <xf numFmtId="0" fontId="79" fillId="22" borderId="18" xfId="0" applyFont="1" applyFill="1" applyBorder="1" applyAlignment="1">
      <alignment horizontal="left" vertical="center" wrapText="1"/>
    </xf>
    <xf numFmtId="0" fontId="79" fillId="22" borderId="4" xfId="0" applyFont="1" applyFill="1" applyBorder="1" applyAlignment="1">
      <alignment horizontal="left" vertical="center" wrapText="1"/>
    </xf>
    <xf numFmtId="2" fontId="79" fillId="26" borderId="168" xfId="0" applyNumberFormat="1" applyFont="1" applyFill="1" applyBorder="1" applyAlignment="1">
      <alignment horizontal="right" vertical="center" wrapText="1"/>
    </xf>
    <xf numFmtId="166" fontId="79" fillId="26" borderId="173" xfId="0" applyNumberFormat="1" applyFont="1" applyFill="1" applyBorder="1" applyAlignment="1">
      <alignment horizontal="right" vertical="center" wrapText="1"/>
    </xf>
    <xf numFmtId="1" fontId="79" fillId="22" borderId="168" xfId="0" applyNumberFormat="1" applyFont="1" applyFill="1" applyBorder="1" applyAlignment="1">
      <alignment horizontal="center" vertical="center" wrapText="1"/>
    </xf>
    <xf numFmtId="166" fontId="79" fillId="22" borderId="172" xfId="0" applyNumberFormat="1" applyFont="1" applyFill="1" applyBorder="1" applyAlignment="1">
      <alignment horizontal="right" vertical="center" wrapText="1"/>
    </xf>
    <xf numFmtId="2" fontId="79" fillId="22" borderId="165" xfId="0" applyNumberFormat="1" applyFont="1" applyFill="1" applyBorder="1" applyAlignment="1">
      <alignment horizontal="center" vertical="center" wrapText="1"/>
    </xf>
    <xf numFmtId="2" fontId="79" fillId="22" borderId="171" xfId="0" applyNumberFormat="1" applyFont="1" applyFill="1" applyBorder="1" applyAlignment="1">
      <alignment horizontal="center" vertical="center" wrapText="1"/>
    </xf>
    <xf numFmtId="166" fontId="79" fillId="22" borderId="170" xfId="0" applyNumberFormat="1" applyFont="1" applyFill="1" applyBorder="1" applyAlignment="1">
      <alignment horizontal="right" vertical="center" wrapText="1"/>
    </xf>
    <xf numFmtId="10" fontId="79" fillId="22" borderId="14" xfId="0" applyNumberFormat="1" applyFont="1" applyFill="1" applyBorder="1" applyAlignment="1">
      <alignment horizontal="center" vertical="center" wrapText="1"/>
    </xf>
    <xf numFmtId="10" fontId="79" fillId="22" borderId="18" xfId="0" applyNumberFormat="1" applyFont="1" applyFill="1" applyBorder="1" applyAlignment="1">
      <alignment horizontal="center" vertical="center" wrapText="1"/>
    </xf>
    <xf numFmtId="2" fontId="10" fillId="26" borderId="168" xfId="0" applyNumberFormat="1" applyFont="1" applyFill="1" applyBorder="1" applyAlignment="1">
      <alignment horizontal="right" vertical="center" wrapText="1"/>
    </xf>
    <xf numFmtId="166" fontId="10" fillId="26" borderId="167" xfId="0" applyNumberFormat="1" applyFont="1" applyFill="1" applyBorder="1" applyAlignment="1">
      <alignment horizontal="right" vertical="center" wrapText="1"/>
    </xf>
    <xf numFmtId="10" fontId="10" fillId="26" borderId="165" xfId="0" applyNumberFormat="1" applyFont="1" applyFill="1" applyBorder="1" applyAlignment="1">
      <alignment horizontal="center" vertical="center" wrapText="1"/>
    </xf>
    <xf numFmtId="10" fontId="10" fillId="26" borderId="166" xfId="0" applyNumberFormat="1" applyFont="1" applyFill="1" applyBorder="1" applyAlignment="1">
      <alignment horizontal="center" vertical="center" wrapText="1"/>
    </xf>
    <xf numFmtId="0" fontId="68" fillId="22" borderId="14" xfId="0" applyFont="1" applyFill="1" applyBorder="1" applyAlignment="1">
      <alignment horizontal="center" vertical="center" wrapText="1"/>
    </xf>
    <xf numFmtId="0" fontId="68" fillId="22" borderId="169" xfId="0" applyFont="1" applyFill="1" applyBorder="1" applyAlignment="1">
      <alignment horizontal="left" vertical="center" wrapText="1"/>
    </xf>
    <xf numFmtId="0" fontId="10" fillId="22" borderId="151" xfId="0" applyFont="1" applyFill="1" applyBorder="1" applyAlignment="1">
      <alignment horizontal="center" vertical="center" wrapText="1"/>
    </xf>
    <xf numFmtId="9" fontId="10" fillId="22" borderId="19" xfId="0" applyNumberFormat="1" applyFont="1" applyFill="1" applyBorder="1" applyAlignment="1">
      <alignment horizontal="left" vertical="center" wrapText="1"/>
    </xf>
    <xf numFmtId="0" fontId="79" fillId="22" borderId="8" xfId="0" applyFont="1" applyFill="1" applyBorder="1" applyAlignment="1">
      <alignment horizontal="left" vertical="center" wrapText="1"/>
    </xf>
    <xf numFmtId="2" fontId="79" fillId="26" borderId="149" xfId="0" applyNumberFormat="1" applyFont="1" applyFill="1" applyBorder="1" applyAlignment="1">
      <alignment horizontal="right" vertical="center" wrapText="1"/>
    </xf>
    <xf numFmtId="166" fontId="79" fillId="26" borderId="150" xfId="0" applyNumberFormat="1" applyFont="1" applyFill="1" applyBorder="1" applyAlignment="1">
      <alignment horizontal="right" vertical="center" wrapText="1"/>
    </xf>
    <xf numFmtId="0" fontId="79" fillId="22" borderId="168" xfId="0" applyFont="1" applyFill="1" applyBorder="1" applyAlignment="1">
      <alignment horizontal="center" vertical="center" wrapText="1"/>
    </xf>
    <xf numFmtId="166" fontId="79" fillId="22" borderId="167" xfId="0" applyNumberFormat="1" applyFont="1" applyFill="1" applyBorder="1" applyAlignment="1">
      <alignment horizontal="right" vertical="center" wrapText="1"/>
    </xf>
    <xf numFmtId="166" fontId="79" fillId="22" borderId="166" xfId="0" applyNumberFormat="1" applyFont="1" applyFill="1" applyBorder="1" applyAlignment="1">
      <alignment horizontal="right" vertical="center" wrapText="1"/>
    </xf>
    <xf numFmtId="10" fontId="79" fillId="22" borderId="16" xfId="0" applyNumberFormat="1" applyFont="1" applyFill="1" applyBorder="1" applyAlignment="1">
      <alignment horizontal="center" vertical="center" wrapText="1"/>
    </xf>
    <xf numFmtId="10" fontId="79" fillId="22" borderId="19" xfId="0" applyNumberFormat="1" applyFont="1" applyFill="1" applyBorder="1" applyAlignment="1">
      <alignment horizontal="center" vertical="center" wrapText="1"/>
    </xf>
    <xf numFmtId="2" fontId="10" fillId="26" borderId="149" xfId="0" applyNumberFormat="1" applyFont="1" applyFill="1" applyBorder="1" applyAlignment="1">
      <alignment horizontal="right" vertical="center" wrapText="1"/>
    </xf>
    <xf numFmtId="166" fontId="10" fillId="26" borderId="148" xfId="0" applyNumberFormat="1" applyFont="1" applyFill="1" applyBorder="1" applyAlignment="1">
      <alignment horizontal="right" vertical="center" wrapText="1"/>
    </xf>
    <xf numFmtId="10" fontId="10" fillId="26" borderId="147" xfId="0" applyNumberFormat="1" applyFont="1" applyFill="1" applyBorder="1" applyAlignment="1">
      <alignment horizontal="center" vertical="center" wrapText="1"/>
    </xf>
    <xf numFmtId="10" fontId="10" fillId="26" borderId="146" xfId="0" applyNumberFormat="1" applyFont="1" applyFill="1" applyBorder="1" applyAlignment="1">
      <alignment horizontal="center" vertical="center" wrapText="1"/>
    </xf>
    <xf numFmtId="0" fontId="68" fillId="22" borderId="16" xfId="0" applyFont="1" applyFill="1" applyBorder="1" applyAlignment="1">
      <alignment horizontal="center" vertical="center" wrapText="1"/>
    </xf>
    <xf numFmtId="0" fontId="68" fillId="22" borderId="36" xfId="0" applyFont="1" applyFill="1" applyBorder="1" applyAlignment="1">
      <alignment horizontal="left" vertical="center" wrapText="1"/>
    </xf>
    <xf numFmtId="0" fontId="14" fillId="22" borderId="7" xfId="11" applyFont="1" applyFill="1" applyBorder="1" applyAlignment="1">
      <alignment vertical="center" wrapText="1"/>
    </xf>
    <xf numFmtId="1" fontId="79" fillId="22" borderId="135" xfId="0" applyNumberFormat="1" applyFont="1" applyFill="1" applyBorder="1" applyAlignment="1">
      <alignment horizontal="center" vertical="center" wrapText="1"/>
    </xf>
    <xf numFmtId="10" fontId="79" fillId="22" borderId="12" xfId="0" applyNumberFormat="1" applyFont="1" applyFill="1" applyBorder="1" applyAlignment="1">
      <alignment horizontal="center" vertical="center" wrapText="1"/>
    </xf>
    <xf numFmtId="166" fontId="79" fillId="22" borderId="20" xfId="0" applyNumberFormat="1" applyFont="1" applyFill="1" applyBorder="1" applyAlignment="1">
      <alignment horizontal="right" vertical="center" wrapText="1"/>
    </xf>
    <xf numFmtId="1" fontId="79" fillId="22" borderId="133" xfId="0" applyNumberFormat="1" applyFont="1" applyFill="1" applyBorder="1" applyAlignment="1">
      <alignment horizontal="center" vertical="center" wrapText="1"/>
    </xf>
    <xf numFmtId="1" fontId="79" fillId="22" borderId="107" xfId="0" applyNumberFormat="1" applyFont="1" applyFill="1" applyBorder="1" applyAlignment="1">
      <alignment horizontal="center" vertical="center" wrapText="1"/>
    </xf>
    <xf numFmtId="0" fontId="14" fillId="22" borderId="7" xfId="11" applyFont="1" applyFill="1" applyBorder="1" applyAlignment="1">
      <alignment horizontal="left" vertical="center" wrapText="1"/>
    </xf>
    <xf numFmtId="1" fontId="84" fillId="22" borderId="135" xfId="0" applyNumberFormat="1" applyFont="1" applyFill="1" applyBorder="1" applyAlignment="1">
      <alignment horizontal="center" vertical="center" wrapText="1"/>
    </xf>
    <xf numFmtId="0" fontId="10" fillId="22" borderId="67" xfId="0" applyFont="1" applyFill="1" applyBorder="1" applyAlignment="1">
      <alignment horizontal="center" vertical="center" wrapText="1"/>
    </xf>
    <xf numFmtId="9" fontId="10" fillId="22" borderId="10" xfId="0" applyNumberFormat="1" applyFont="1" applyFill="1" applyBorder="1" applyAlignment="1">
      <alignment horizontal="left" vertical="center" wrapText="1"/>
    </xf>
    <xf numFmtId="0" fontId="79" fillId="22" borderId="10" xfId="0" applyFont="1" applyFill="1" applyBorder="1" applyAlignment="1">
      <alignment horizontal="left" vertical="center" wrapText="1"/>
    </xf>
    <xf numFmtId="0" fontId="15" fillId="22" borderId="10" xfId="11" applyFont="1" applyFill="1" applyBorder="1" applyAlignment="1">
      <alignment vertical="center" wrapText="1"/>
    </xf>
    <xf numFmtId="2" fontId="79" fillId="26" borderId="69" xfId="0" applyNumberFormat="1" applyFont="1" applyFill="1" applyBorder="1" applyAlignment="1">
      <alignment horizontal="right" vertical="center" wrapText="1"/>
    </xf>
    <xf numFmtId="166" fontId="79" fillId="26" borderId="109" xfId="0" applyNumberFormat="1" applyFont="1" applyFill="1" applyBorder="1" applyAlignment="1">
      <alignment horizontal="right" vertical="center" wrapText="1"/>
    </xf>
    <xf numFmtId="1" fontId="79" fillId="22" borderId="69" xfId="0" applyNumberFormat="1" applyFont="1" applyFill="1" applyBorder="1" applyAlignment="1">
      <alignment horizontal="center" vertical="center" wrapText="1"/>
    </xf>
    <xf numFmtId="166" fontId="79" fillId="22" borderId="68" xfId="0" applyNumberFormat="1" applyFont="1" applyFill="1" applyBorder="1" applyAlignment="1">
      <alignment horizontal="right" vertical="center" wrapText="1"/>
    </xf>
    <xf numFmtId="164" fontId="7" fillId="22" borderId="7" xfId="0" applyNumberFormat="1" applyFont="1" applyFill="1" applyBorder="1" applyAlignment="1">
      <alignment horizontal="right" vertical="center"/>
    </xf>
    <xf numFmtId="2" fontId="79" fillId="22" borderId="145" xfId="0" applyNumberFormat="1" applyFont="1" applyFill="1" applyBorder="1" applyAlignment="1">
      <alignment horizontal="center" vertical="center" wrapText="1"/>
    </xf>
    <xf numFmtId="166" fontId="79" fillId="22" borderId="108" xfId="0" applyNumberFormat="1" applyFont="1" applyFill="1" applyBorder="1" applyAlignment="1">
      <alignment horizontal="right" vertical="center" wrapText="1"/>
    </xf>
    <xf numFmtId="166" fontId="79" fillId="22" borderId="105" xfId="0" applyNumberFormat="1" applyFont="1" applyFill="1" applyBorder="1" applyAlignment="1">
      <alignment horizontal="right" vertical="center" wrapText="1"/>
    </xf>
    <xf numFmtId="10" fontId="79" fillId="22" borderId="152" xfId="0" applyNumberFormat="1" applyFont="1" applyFill="1" applyBorder="1" applyAlignment="1">
      <alignment horizontal="center" vertical="center" wrapText="1"/>
    </xf>
    <xf numFmtId="10" fontId="79" fillId="22" borderId="10" xfId="0" applyNumberFormat="1" applyFont="1" applyFill="1" applyBorder="1" applyAlignment="1">
      <alignment horizontal="center" vertical="center" wrapText="1"/>
    </xf>
    <xf numFmtId="2" fontId="10" fillId="26" borderId="69" xfId="0" applyNumberFormat="1" applyFont="1" applyFill="1" applyBorder="1" applyAlignment="1">
      <alignment horizontal="right" vertical="center" wrapText="1"/>
    </xf>
    <xf numFmtId="166" fontId="10" fillId="26" borderId="68" xfId="0" applyNumberFormat="1" applyFont="1" applyFill="1" applyBorder="1" applyAlignment="1">
      <alignment horizontal="right" vertical="center" wrapText="1"/>
    </xf>
    <xf numFmtId="10" fontId="10" fillId="26" borderId="106" xfId="0" applyNumberFormat="1" applyFont="1" applyFill="1" applyBorder="1" applyAlignment="1">
      <alignment horizontal="center" vertical="center" wrapText="1"/>
    </xf>
    <xf numFmtId="10" fontId="10" fillId="26" borderId="105" xfId="0" applyNumberFormat="1" applyFont="1" applyFill="1" applyBorder="1" applyAlignment="1">
      <alignment horizontal="center" vertical="center" wrapText="1"/>
    </xf>
    <xf numFmtId="0" fontId="68" fillId="22" borderId="11" xfId="0" applyFont="1" applyFill="1" applyBorder="1" applyAlignment="1">
      <alignment horizontal="center" vertical="center" wrapText="1"/>
    </xf>
    <xf numFmtId="0" fontId="68" fillId="22" borderId="66" xfId="0" applyFont="1" applyFill="1" applyBorder="1" applyAlignment="1">
      <alignment horizontal="left" vertical="center" wrapText="1"/>
    </xf>
    <xf numFmtId="2" fontId="79" fillId="22" borderId="106" xfId="0" applyNumberFormat="1" applyFont="1" applyFill="1" applyBorder="1" applyAlignment="1">
      <alignment horizontal="center" vertical="center" wrapText="1"/>
    </xf>
    <xf numFmtId="166" fontId="79" fillId="22" borderId="109" xfId="0" applyNumberFormat="1" applyFont="1" applyFill="1" applyBorder="1" applyAlignment="1">
      <alignment horizontal="right" vertical="center" wrapText="1"/>
    </xf>
    <xf numFmtId="10" fontId="79" fillId="22" borderId="67" xfId="0" applyNumberFormat="1" applyFont="1" applyFill="1" applyBorder="1" applyAlignment="1">
      <alignment horizontal="center" vertical="center" wrapText="1"/>
    </xf>
    <xf numFmtId="0" fontId="79" fillId="22" borderId="19" xfId="0" applyFont="1" applyFill="1" applyBorder="1" applyAlignment="1">
      <alignment horizontal="left" vertical="center" wrapText="1"/>
    </xf>
    <xf numFmtId="0" fontId="15" fillId="22" borderId="8" xfId="0" applyFont="1" applyFill="1" applyBorder="1" applyAlignment="1">
      <alignment vertical="center" wrapText="1"/>
    </xf>
    <xf numFmtId="1" fontId="79" fillId="22" borderId="149" xfId="0" applyNumberFormat="1" applyFont="1" applyFill="1" applyBorder="1" applyAlignment="1">
      <alignment horizontal="center" vertical="center" wrapText="1"/>
    </xf>
    <xf numFmtId="166" fontId="79" fillId="22" borderId="0" xfId="0" applyNumberFormat="1" applyFont="1" applyFill="1" applyAlignment="1">
      <alignment horizontal="right" vertical="center" wrapText="1"/>
    </xf>
    <xf numFmtId="2" fontId="79" fillId="22" borderId="147" xfId="0" applyNumberFormat="1" applyFont="1" applyFill="1" applyBorder="1" applyAlignment="1">
      <alignment horizontal="center" vertical="center" wrapText="1"/>
    </xf>
    <xf numFmtId="166" fontId="79" fillId="22" borderId="53" xfId="0" applyNumberFormat="1" applyFont="1" applyFill="1" applyBorder="1" applyAlignment="1">
      <alignment horizontal="right" vertical="center" wrapText="1"/>
    </xf>
    <xf numFmtId="0" fontId="15" fillId="22" borderId="5" xfId="0" applyFont="1" applyFill="1" applyBorder="1" applyAlignment="1">
      <alignment vertical="center" wrapText="1"/>
    </xf>
    <xf numFmtId="0" fontId="79" fillId="22" borderId="69" xfId="0" applyFont="1" applyFill="1" applyBorder="1" applyAlignment="1">
      <alignment horizontal="center" vertical="center" wrapText="1"/>
    </xf>
    <xf numFmtId="10" fontId="79" fillId="22" borderId="11" xfId="0" applyNumberFormat="1" applyFont="1" applyFill="1" applyBorder="1" applyAlignment="1">
      <alignment horizontal="center" vertical="center" wrapText="1"/>
    </xf>
    <xf numFmtId="2" fontId="79" fillId="22" borderId="35" xfId="0" applyNumberFormat="1" applyFont="1" applyFill="1" applyBorder="1" applyAlignment="1">
      <alignment horizontal="center" vertical="center" wrapText="1"/>
    </xf>
    <xf numFmtId="2" fontId="79" fillId="22" borderId="21" xfId="0" applyNumberFormat="1" applyFont="1" applyFill="1" applyBorder="1" applyAlignment="1">
      <alignment horizontal="center" vertical="center" wrapText="1"/>
    </xf>
    <xf numFmtId="166" fontId="79" fillId="22" borderId="66" xfId="0" applyNumberFormat="1" applyFont="1" applyFill="1" applyBorder="1" applyAlignment="1">
      <alignment horizontal="right" vertical="center" wrapText="1"/>
    </xf>
    <xf numFmtId="2" fontId="79" fillId="22" borderId="71" xfId="0" applyNumberFormat="1" applyFont="1" applyFill="1" applyBorder="1" applyAlignment="1">
      <alignment horizontal="center" vertical="center" wrapText="1"/>
    </xf>
    <xf numFmtId="2" fontId="79" fillId="22" borderId="70" xfId="0" applyNumberFormat="1" applyFont="1" applyFill="1" applyBorder="1" applyAlignment="1">
      <alignment horizontal="center" vertical="center" wrapText="1"/>
    </xf>
    <xf numFmtId="3" fontId="66" fillId="5" borderId="0" xfId="0" applyNumberFormat="1" applyFont="1" applyFill="1"/>
    <xf numFmtId="0" fontId="67" fillId="5" borderId="0" xfId="0" applyFont="1" applyFill="1"/>
    <xf numFmtId="0" fontId="65" fillId="5" borderId="0" xfId="0" applyFont="1" applyFill="1"/>
    <xf numFmtId="3" fontId="66" fillId="5" borderId="0" xfId="0" applyNumberFormat="1" applyFont="1" applyFill="1" applyAlignment="1">
      <alignment vertical="center"/>
    </xf>
    <xf numFmtId="0" fontId="67" fillId="5" borderId="0" xfId="0" applyFont="1" applyFill="1" applyAlignment="1">
      <alignment vertical="center"/>
    </xf>
    <xf numFmtId="0" fontId="65" fillId="5" borderId="0" xfId="0" applyFont="1" applyFill="1" applyAlignment="1">
      <alignment vertical="center"/>
    </xf>
    <xf numFmtId="3" fontId="74" fillId="5" borderId="0" xfId="0" applyNumberFormat="1" applyFont="1" applyFill="1" applyAlignment="1">
      <alignment vertical="center"/>
    </xf>
    <xf numFmtId="10" fontId="74" fillId="5" borderId="0" xfId="0" applyNumberFormat="1" applyFont="1" applyFill="1" applyAlignment="1">
      <alignment vertical="center"/>
    </xf>
    <xf numFmtId="0" fontId="83" fillId="5" borderId="0" xfId="0" applyFont="1" applyFill="1" applyAlignment="1">
      <alignment vertical="center"/>
    </xf>
    <xf numFmtId="0" fontId="82" fillId="5" borderId="0" xfId="0" applyFont="1" applyFill="1" applyAlignment="1">
      <alignment vertical="center"/>
    </xf>
    <xf numFmtId="166" fontId="66" fillId="5" borderId="0" xfId="0" applyNumberFormat="1" applyFont="1" applyFill="1" applyAlignment="1">
      <alignment vertical="center"/>
    </xf>
    <xf numFmtId="164" fontId="66" fillId="5" borderId="0" xfId="0" applyNumberFormat="1" applyFont="1" applyFill="1" applyAlignment="1">
      <alignment vertical="center"/>
    </xf>
    <xf numFmtId="1" fontId="66" fillId="5" borderId="0" xfId="0" applyNumberFormat="1" applyFont="1" applyFill="1" applyAlignment="1">
      <alignment vertical="center"/>
    </xf>
    <xf numFmtId="41" fontId="74" fillId="5" borderId="54" xfId="0" applyNumberFormat="1" applyFont="1" applyFill="1" applyBorder="1" applyAlignment="1">
      <alignment vertical="center"/>
    </xf>
    <xf numFmtId="3" fontId="67" fillId="5" borderId="0" xfId="0" applyNumberFormat="1" applyFont="1" applyFill="1"/>
    <xf numFmtId="0" fontId="68" fillId="5" borderId="0" xfId="0" applyFont="1" applyFill="1"/>
    <xf numFmtId="166" fontId="12" fillId="22" borderId="7" xfId="0" applyNumberFormat="1" applyFont="1" applyFill="1" applyBorder="1" applyAlignment="1">
      <alignment horizontal="right" vertical="center" wrapText="1"/>
    </xf>
    <xf numFmtId="164" fontId="9" fillId="0" borderId="0" xfId="7" applyNumberFormat="1" applyFont="1" applyAlignment="1" applyProtection="1">
      <alignment horizontal="left" vertical="center"/>
    </xf>
    <xf numFmtId="164" fontId="7" fillId="21" borderId="0" xfId="0" applyNumberFormat="1" applyFont="1" applyFill="1"/>
    <xf numFmtId="164" fontId="7" fillId="22" borderId="0" xfId="0" applyNumberFormat="1" applyFont="1" applyFill="1"/>
    <xf numFmtId="0" fontId="101" fillId="24" borderId="7" xfId="0" applyFont="1" applyFill="1" applyBorder="1" applyAlignment="1">
      <alignment horizontal="center" vertical="center"/>
    </xf>
    <xf numFmtId="49" fontId="99" fillId="3" borderId="7" xfId="0" applyNumberFormat="1" applyFont="1" applyFill="1" applyBorder="1" applyAlignment="1">
      <alignment horizontal="center" vertical="center" wrapText="1"/>
    </xf>
    <xf numFmtId="49" fontId="99" fillId="5" borderId="7" xfId="0" applyNumberFormat="1" applyFont="1" applyFill="1" applyBorder="1" applyAlignment="1">
      <alignment horizontal="left" vertical="center" wrapText="1"/>
    </xf>
    <xf numFmtId="49" fontId="99" fillId="5" borderId="7" xfId="0" applyNumberFormat="1" applyFont="1" applyFill="1" applyBorder="1" applyAlignment="1">
      <alignment horizontal="center" vertical="center" wrapText="1"/>
    </xf>
    <xf numFmtId="0" fontId="101" fillId="21" borderId="7" xfId="0" applyFont="1" applyFill="1" applyBorder="1" applyAlignment="1">
      <alignment horizontal="left" vertical="center" wrapText="1"/>
    </xf>
    <xf numFmtId="0" fontId="11" fillId="21" borderId="7" xfId="0" applyFont="1" applyFill="1" applyBorder="1" applyAlignment="1">
      <alignment horizontal="left" vertical="center" wrapText="1"/>
    </xf>
    <xf numFmtId="164" fontId="101" fillId="21" borderId="7" xfId="0" applyNumberFormat="1" applyFont="1" applyFill="1" applyBorder="1" applyAlignment="1">
      <alignment horizontal="right" vertical="center"/>
    </xf>
    <xf numFmtId="2" fontId="101" fillId="21" borderId="7" xfId="0" applyNumberFormat="1" applyFont="1" applyFill="1" applyBorder="1" applyAlignment="1">
      <alignment horizontal="center" vertical="center"/>
    </xf>
    <xf numFmtId="0" fontId="11" fillId="21" borderId="7" xfId="0" applyFont="1" applyFill="1" applyBorder="1"/>
    <xf numFmtId="49" fontId="101" fillId="22" borderId="20" xfId="0" applyNumberFormat="1" applyFont="1" applyFill="1" applyBorder="1" applyAlignment="1">
      <alignment horizontal="center" vertical="center"/>
    </xf>
    <xf numFmtId="49" fontId="101" fillId="22" borderId="12" xfId="0" applyNumberFormat="1" applyFont="1" applyFill="1" applyBorder="1" applyAlignment="1">
      <alignment horizontal="center" vertical="center"/>
    </xf>
    <xf numFmtId="0" fontId="101" fillId="22" borderId="7" xfId="0" applyFont="1" applyFill="1" applyBorder="1" applyAlignment="1">
      <alignment horizontal="left" vertical="center" wrapText="1"/>
    </xf>
    <xf numFmtId="0" fontId="11" fillId="22" borderId="7" xfId="0" applyFont="1" applyFill="1" applyBorder="1" applyAlignment="1">
      <alignment horizontal="left" vertical="center" wrapText="1"/>
    </xf>
    <xf numFmtId="164" fontId="101" fillId="22" borderId="7" xfId="0" applyNumberFormat="1" applyFont="1" applyFill="1" applyBorder="1" applyAlignment="1">
      <alignment horizontal="right" vertical="center"/>
    </xf>
    <xf numFmtId="2" fontId="101" fillId="22" borderId="7" xfId="0" applyNumberFormat="1" applyFont="1" applyFill="1" applyBorder="1" applyAlignment="1">
      <alignment horizontal="center" vertical="center"/>
    </xf>
    <xf numFmtId="0" fontId="11" fillId="22" borderId="7" xfId="0" applyFont="1" applyFill="1" applyBorder="1"/>
    <xf numFmtId="49" fontId="101" fillId="5" borderId="20" xfId="0" applyNumberFormat="1" applyFont="1" applyFill="1" applyBorder="1" applyAlignment="1">
      <alignment horizontal="center" vertical="center"/>
    </xf>
    <xf numFmtId="49" fontId="11" fillId="5" borderId="12" xfId="0" applyNumberFormat="1" applyFont="1" applyFill="1" applyBorder="1" applyAlignment="1">
      <alignment horizontal="center" vertical="center"/>
    </xf>
    <xf numFmtId="0" fontId="11" fillId="5" borderId="7" xfId="0" applyFont="1" applyFill="1" applyBorder="1" applyAlignment="1">
      <alignment horizontal="left" vertical="center" wrapText="1"/>
    </xf>
    <xf numFmtId="164" fontId="11" fillId="5" borderId="7" xfId="0" applyNumberFormat="1" applyFont="1" applyFill="1" applyBorder="1" applyAlignment="1">
      <alignment horizontal="right" vertical="center"/>
    </xf>
    <xf numFmtId="164" fontId="11" fillId="0" borderId="7" xfId="0" applyNumberFormat="1" applyFont="1" applyBorder="1" applyAlignment="1">
      <alignment horizontal="right" vertical="center"/>
    </xf>
    <xf numFmtId="2" fontId="101" fillId="5" borderId="7" xfId="0" applyNumberFormat="1" applyFont="1" applyFill="1" applyBorder="1" applyAlignment="1">
      <alignment horizontal="center" vertical="center"/>
    </xf>
    <xf numFmtId="164" fontId="101" fillId="5" borderId="7" xfId="0" applyNumberFormat="1" applyFont="1" applyFill="1" applyBorder="1" applyAlignment="1">
      <alignment horizontal="right" vertical="center"/>
    </xf>
    <xf numFmtId="2" fontId="11" fillId="5" borderId="7" xfId="0" applyNumberFormat="1" applyFont="1" applyFill="1" applyBorder="1" applyAlignment="1">
      <alignment horizontal="center" vertical="center"/>
    </xf>
    <xf numFmtId="0" fontId="11" fillId="5" borderId="7" xfId="0" applyFont="1" applyFill="1" applyBorder="1" applyAlignment="1">
      <alignment wrapText="1"/>
    </xf>
    <xf numFmtId="0" fontId="11" fillId="5" borderId="19" xfId="0" applyFont="1" applyFill="1" applyBorder="1" applyAlignment="1">
      <alignment horizontal="center" vertical="center" wrapText="1"/>
    </xf>
    <xf numFmtId="0" fontId="11" fillId="5" borderId="7" xfId="0" applyFont="1" applyFill="1" applyBorder="1"/>
    <xf numFmtId="0" fontId="11" fillId="5" borderId="10" xfId="0" applyFont="1" applyFill="1" applyBorder="1" applyAlignment="1">
      <alignment horizontal="left" vertical="center" wrapText="1"/>
    </xf>
    <xf numFmtId="0" fontId="11" fillId="5" borderId="7" xfId="0" applyFont="1" applyFill="1" applyBorder="1" applyAlignment="1">
      <alignment vertical="center" wrapText="1"/>
    </xf>
    <xf numFmtId="0" fontId="11" fillId="5" borderId="20" xfId="0" applyFont="1" applyFill="1" applyBorder="1" applyAlignment="1">
      <alignment horizontal="center" vertical="center"/>
    </xf>
    <xf numFmtId="1" fontId="101" fillId="22" borderId="7" xfId="0" applyNumberFormat="1" applyFont="1" applyFill="1" applyBorder="1" applyAlignment="1">
      <alignment horizontal="center" vertical="center"/>
    </xf>
    <xf numFmtId="0" fontId="11" fillId="5" borderId="7" xfId="0" applyFont="1" applyFill="1" applyBorder="1" applyAlignment="1">
      <alignment horizontal="center" vertical="center" wrapText="1"/>
    </xf>
    <xf numFmtId="0" fontId="11" fillId="22" borderId="20" xfId="0" applyFont="1" applyFill="1" applyBorder="1" applyAlignment="1">
      <alignment horizontal="center" vertical="center"/>
    </xf>
    <xf numFmtId="49" fontId="11" fillId="22" borderId="12" xfId="0" applyNumberFormat="1" applyFont="1" applyFill="1" applyBorder="1" applyAlignment="1">
      <alignment horizontal="center" vertical="center"/>
    </xf>
    <xf numFmtId="0" fontId="101" fillId="21" borderId="7" xfId="0" applyFont="1" applyFill="1" applyBorder="1"/>
    <xf numFmtId="0" fontId="11" fillId="22" borderId="7" xfId="0" applyFont="1" applyFill="1" applyBorder="1" applyAlignment="1">
      <alignment horizontal="center" vertical="center"/>
    </xf>
    <xf numFmtId="49" fontId="11" fillId="22" borderId="7" xfId="0" applyNumberFormat="1" applyFont="1" applyFill="1" applyBorder="1" applyAlignment="1">
      <alignment horizontal="center" vertical="center"/>
    </xf>
    <xf numFmtId="0" fontId="11" fillId="5" borderId="7" xfId="0" applyFont="1" applyFill="1" applyBorder="1" applyAlignment="1">
      <alignment horizontal="center" vertical="center"/>
    </xf>
    <xf numFmtId="49" fontId="11" fillId="5" borderId="7" xfId="0" applyNumberFormat="1" applyFont="1" applyFill="1" applyBorder="1" applyAlignment="1">
      <alignment horizontal="center" vertical="center"/>
    </xf>
    <xf numFmtId="0" fontId="101" fillId="21" borderId="10" xfId="0" applyFont="1" applyFill="1" applyBorder="1" applyAlignment="1">
      <alignment horizontal="left" vertical="center" wrapText="1"/>
    </xf>
    <xf numFmtId="0" fontId="11" fillId="21" borderId="10" xfId="0" applyFont="1" applyFill="1" applyBorder="1" applyAlignment="1">
      <alignment horizontal="left" vertical="center" wrapText="1"/>
    </xf>
    <xf numFmtId="164" fontId="101" fillId="21" borderId="10" xfId="0" applyNumberFormat="1" applyFont="1" applyFill="1" applyBorder="1" applyAlignment="1">
      <alignment horizontal="right" vertical="center"/>
    </xf>
    <xf numFmtId="0" fontId="11" fillId="21" borderId="10" xfId="0" applyFont="1" applyFill="1" applyBorder="1"/>
    <xf numFmtId="0" fontId="11" fillId="22" borderId="17" xfId="0" applyFont="1" applyFill="1" applyBorder="1" applyAlignment="1">
      <alignment horizontal="center" vertical="center"/>
    </xf>
    <xf numFmtId="49" fontId="11" fillId="22" borderId="11" xfId="0" applyNumberFormat="1" applyFont="1" applyFill="1" applyBorder="1" applyAlignment="1">
      <alignment horizontal="center" vertical="center"/>
    </xf>
    <xf numFmtId="0" fontId="101" fillId="22" borderId="10" xfId="0" applyFont="1" applyFill="1" applyBorder="1" applyAlignment="1">
      <alignment horizontal="left" vertical="center" wrapText="1"/>
    </xf>
    <xf numFmtId="0" fontId="11" fillId="22" borderId="10" xfId="0" applyFont="1" applyFill="1" applyBorder="1" applyAlignment="1">
      <alignment horizontal="left" vertical="center" wrapText="1"/>
    </xf>
    <xf numFmtId="164" fontId="101" fillId="22" borderId="10" xfId="0" applyNumberFormat="1" applyFont="1" applyFill="1" applyBorder="1" applyAlignment="1">
      <alignment horizontal="right" vertical="center"/>
    </xf>
    <xf numFmtId="0" fontId="11" fillId="22" borderId="10" xfId="0" applyFont="1" applyFill="1" applyBorder="1" applyAlignment="1">
      <alignment vertical="center" wrapText="1"/>
    </xf>
    <xf numFmtId="0" fontId="11" fillId="5" borderId="17" xfId="0" applyFont="1" applyFill="1" applyBorder="1" applyAlignment="1">
      <alignment horizontal="center" vertical="center"/>
    </xf>
    <xf numFmtId="49" fontId="11" fillId="5" borderId="11" xfId="0" applyNumberFormat="1" applyFont="1" applyFill="1" applyBorder="1" applyAlignment="1">
      <alignment horizontal="center" vertical="center"/>
    </xf>
    <xf numFmtId="164" fontId="11" fillId="5" borderId="10" xfId="0" applyNumberFormat="1" applyFont="1" applyFill="1" applyBorder="1" applyAlignment="1">
      <alignment horizontal="right" vertical="center"/>
    </xf>
    <xf numFmtId="0" fontId="11" fillId="5" borderId="10" xfId="0" applyFont="1" applyFill="1" applyBorder="1" applyAlignment="1">
      <alignment vertical="center" wrapText="1"/>
    </xf>
    <xf numFmtId="0" fontId="11" fillId="22" borderId="7" xfId="0" applyFont="1" applyFill="1" applyBorder="1" applyAlignment="1">
      <alignment horizontal="left" wrapText="1"/>
    </xf>
    <xf numFmtId="0" fontId="101" fillId="21" borderId="18" xfId="0" applyFont="1" applyFill="1" applyBorder="1" applyAlignment="1">
      <alignment horizontal="center" vertical="center"/>
    </xf>
    <xf numFmtId="49" fontId="11" fillId="21" borderId="18" xfId="0" applyNumberFormat="1" applyFont="1" applyFill="1" applyBorder="1" applyAlignment="1">
      <alignment horizontal="center" vertical="center"/>
    </xf>
    <xf numFmtId="0" fontId="101" fillId="21" borderId="18" xfId="0" applyFont="1" applyFill="1" applyBorder="1" applyAlignment="1">
      <alignment horizontal="left" vertical="center" wrapText="1"/>
    </xf>
    <xf numFmtId="164" fontId="101" fillId="21" borderId="18" xfId="0" applyNumberFormat="1" applyFont="1" applyFill="1" applyBorder="1" applyAlignment="1">
      <alignment horizontal="right" vertical="center"/>
    </xf>
    <xf numFmtId="0" fontId="11" fillId="21" borderId="18" xfId="0" applyFont="1" applyFill="1" applyBorder="1" applyAlignment="1">
      <alignment horizontal="center" vertical="center" wrapText="1"/>
    </xf>
    <xf numFmtId="164" fontId="101" fillId="22" borderId="18" xfId="0" applyNumberFormat="1" applyFont="1" applyFill="1" applyBorder="1" applyAlignment="1">
      <alignment horizontal="right" vertical="center"/>
    </xf>
    <xf numFmtId="0" fontId="11" fillId="0" borderId="10" xfId="0" applyFont="1" applyBorder="1" applyAlignment="1">
      <alignment horizontal="center" vertical="center"/>
    </xf>
    <xf numFmtId="49" fontId="11" fillId="0" borderId="10" xfId="0" applyNumberFormat="1" applyFont="1" applyBorder="1" applyAlignment="1">
      <alignment horizontal="center" vertical="center"/>
    </xf>
    <xf numFmtId="164" fontId="11" fillId="0" borderId="10" xfId="0" applyNumberFormat="1" applyFont="1" applyBorder="1" applyAlignment="1">
      <alignment horizontal="right" vertical="center"/>
    </xf>
    <xf numFmtId="0" fontId="11" fillId="0" borderId="20" xfId="0" applyFont="1" applyBorder="1" applyAlignment="1">
      <alignment horizontal="center" vertical="center"/>
    </xf>
    <xf numFmtId="49" fontId="11" fillId="0" borderId="12" xfId="0" applyNumberFormat="1" applyFont="1" applyBorder="1" applyAlignment="1">
      <alignment horizontal="center" vertical="center"/>
    </xf>
    <xf numFmtId="0" fontId="11" fillId="0" borderId="7" xfId="0" applyFont="1" applyBorder="1" applyAlignment="1">
      <alignment horizontal="left" vertical="center" wrapText="1"/>
    </xf>
    <xf numFmtId="2" fontId="11" fillId="0" borderId="7" xfId="0" applyNumberFormat="1" applyFont="1" applyBorder="1" applyAlignment="1">
      <alignment horizontal="center"/>
    </xf>
    <xf numFmtId="0" fontId="11" fillId="0" borderId="7" xfId="0" applyFont="1" applyBorder="1"/>
    <xf numFmtId="0" fontId="101" fillId="23" borderId="12" xfId="0" applyFont="1" applyFill="1" applyBorder="1" applyAlignment="1">
      <alignment horizontal="center" vertical="center" wrapText="1"/>
    </xf>
    <xf numFmtId="164" fontId="101" fillId="23" borderId="7" xfId="0" applyNumberFormat="1" applyFont="1" applyFill="1" applyBorder="1" applyAlignment="1">
      <alignment horizontal="right" vertical="center"/>
    </xf>
    <xf numFmtId="39" fontId="101" fillId="23" borderId="7" xfId="0" applyNumberFormat="1" applyFont="1" applyFill="1" applyBorder="1" applyAlignment="1">
      <alignment horizontal="center" vertical="center"/>
    </xf>
    <xf numFmtId="0" fontId="11" fillId="23" borderId="7" xfId="0" applyFont="1" applyFill="1" applyBorder="1"/>
    <xf numFmtId="2" fontId="101" fillId="5" borderId="7" xfId="0" quotePrefix="1" applyNumberFormat="1" applyFont="1" applyFill="1" applyBorder="1" applyAlignment="1">
      <alignment horizontal="center" vertical="center"/>
    </xf>
    <xf numFmtId="0" fontId="0" fillId="0" borderId="0" xfId="0" applyAlignment="1">
      <alignment horizontal="left" vertical="center" indent="1"/>
    </xf>
    <xf numFmtId="0" fontId="9" fillId="0" borderId="0" xfId="3" applyFont="1" applyAlignment="1">
      <alignment horizontal="center" vertical="center" wrapText="1"/>
    </xf>
    <xf numFmtId="164" fontId="22" fillId="2" borderId="10" xfId="3" applyNumberFormat="1" applyFont="1" applyFill="1" applyBorder="1" applyAlignment="1">
      <alignment horizontal="center" vertical="center"/>
    </xf>
    <xf numFmtId="0" fontId="25" fillId="0" borderId="7" xfId="3" quotePrefix="1" applyFont="1" applyBorder="1" applyAlignment="1">
      <alignment horizontal="center" vertical="center"/>
    </xf>
    <xf numFmtId="0" fontId="22" fillId="2" borderId="20" xfId="3" applyFont="1" applyFill="1" applyBorder="1" applyAlignment="1">
      <alignment horizontal="center" vertical="center"/>
    </xf>
    <xf numFmtId="0" fontId="101" fillId="2" borderId="10" xfId="0" applyFont="1" applyFill="1" applyBorder="1" applyAlignment="1">
      <alignment horizontal="left" vertical="center" wrapText="1"/>
    </xf>
    <xf numFmtId="164" fontId="101" fillId="2" borderId="10" xfId="0" applyNumberFormat="1" applyFont="1" applyFill="1" applyBorder="1" applyAlignment="1">
      <alignment horizontal="right" vertical="center"/>
    </xf>
    <xf numFmtId="0" fontId="9" fillId="2" borderId="0" xfId="3" applyFont="1" applyFill="1" applyAlignment="1">
      <alignment horizontal="center" vertical="center" wrapText="1"/>
    </xf>
    <xf numFmtId="164" fontId="25" fillId="2" borderId="7" xfId="3" applyNumberFormat="1" applyFont="1" applyFill="1" applyBorder="1" applyAlignment="1">
      <alignment horizontal="center" vertical="center"/>
    </xf>
    <xf numFmtId="0" fontId="25" fillId="3" borderId="7" xfId="3" quotePrefix="1" applyFont="1" applyFill="1" applyBorder="1" applyAlignment="1">
      <alignment horizontal="center" vertical="center"/>
    </xf>
    <xf numFmtId="0" fontId="101" fillId="3" borderId="7" xfId="0" applyFont="1" applyFill="1" applyBorder="1" applyAlignment="1">
      <alignment horizontal="left" vertical="center" wrapText="1"/>
    </xf>
    <xf numFmtId="164" fontId="101" fillId="3" borderId="10" xfId="0" applyNumberFormat="1" applyFont="1" applyFill="1" applyBorder="1" applyAlignment="1">
      <alignment horizontal="right" vertical="center"/>
    </xf>
    <xf numFmtId="0" fontId="9" fillId="3" borderId="0" xfId="3" applyFont="1" applyFill="1" applyAlignment="1">
      <alignment horizontal="center" vertical="center" wrapText="1"/>
    </xf>
    <xf numFmtId="164" fontId="22" fillId="3" borderId="10" xfId="3" applyNumberFormat="1" applyFont="1" applyFill="1" applyBorder="1" applyAlignment="1">
      <alignment horizontal="center" vertical="center"/>
    </xf>
    <xf numFmtId="164" fontId="25" fillId="3" borderId="7" xfId="3" applyNumberFormat="1" applyFont="1" applyFill="1" applyBorder="1" applyAlignment="1">
      <alignment horizontal="center" vertical="center"/>
    </xf>
    <xf numFmtId="164" fontId="22" fillId="5" borderId="7" xfId="3" applyNumberFormat="1" applyFont="1" applyFill="1" applyBorder="1" applyAlignment="1">
      <alignment horizontal="center" vertical="center"/>
    </xf>
    <xf numFmtId="164" fontId="25" fillId="5" borderId="10" xfId="3" applyNumberFormat="1" applyFont="1" applyFill="1" applyBorder="1" applyAlignment="1">
      <alignment horizontal="center" vertical="center"/>
    </xf>
    <xf numFmtId="10" fontId="101" fillId="23" borderId="7" xfId="0" applyNumberFormat="1" applyFont="1" applyFill="1" applyBorder="1" applyAlignment="1">
      <alignment horizontal="center" vertical="center"/>
    </xf>
    <xf numFmtId="10" fontId="101" fillId="22" borderId="7" xfId="0" applyNumberFormat="1" applyFont="1" applyFill="1" applyBorder="1" applyAlignment="1">
      <alignment horizontal="center" vertical="center"/>
    </xf>
    <xf numFmtId="10" fontId="101" fillId="21" borderId="7" xfId="0" applyNumberFormat="1" applyFont="1" applyFill="1" applyBorder="1" applyAlignment="1">
      <alignment horizontal="center" vertical="center"/>
    </xf>
    <xf numFmtId="164" fontId="11" fillId="5" borderId="7" xfId="0" applyNumberFormat="1" applyFont="1" applyFill="1" applyBorder="1" applyAlignment="1">
      <alignment horizontal="center" vertical="center"/>
    </xf>
    <xf numFmtId="164" fontId="11" fillId="5" borderId="20" xfId="0" applyNumberFormat="1" applyFont="1" applyFill="1" applyBorder="1" applyAlignment="1">
      <alignment horizontal="right" vertical="center"/>
    </xf>
    <xf numFmtId="166" fontId="12" fillId="0" borderId="2" xfId="0" applyNumberFormat="1" applyFont="1" applyBorder="1" applyAlignment="1">
      <alignment horizontal="right" vertical="center" wrapText="1"/>
    </xf>
    <xf numFmtId="3" fontId="0" fillId="0" borderId="7" xfId="0" applyNumberFormat="1" applyBorder="1" applyAlignment="1">
      <alignment horizontal="center" vertical="center"/>
    </xf>
    <xf numFmtId="166" fontId="12" fillId="5" borderId="7" xfId="0" applyNumberFormat="1" applyFont="1" applyFill="1" applyBorder="1" applyAlignment="1">
      <alignment horizontal="center" vertical="center" wrapText="1"/>
    </xf>
    <xf numFmtId="164" fontId="11" fillId="5" borderId="18" xfId="3" applyNumberFormat="1" applyFont="1" applyFill="1" applyBorder="1" applyAlignment="1">
      <alignment vertical="center"/>
    </xf>
    <xf numFmtId="3" fontId="11" fillId="0" borderId="7" xfId="0" applyNumberFormat="1" applyFont="1" applyBorder="1" applyAlignment="1">
      <alignment horizontal="center" vertical="center"/>
    </xf>
    <xf numFmtId="3" fontId="11" fillId="0" borderId="0" xfId="0" applyNumberFormat="1" applyFont="1" applyAlignment="1">
      <alignment horizontal="center" vertical="center"/>
    </xf>
    <xf numFmtId="164" fontId="101" fillId="21" borderId="7" xfId="0" applyNumberFormat="1" applyFont="1" applyFill="1" applyBorder="1" applyAlignment="1">
      <alignment horizontal="center" vertical="center"/>
    </xf>
    <xf numFmtId="164" fontId="101" fillId="22" borderId="7" xfId="0" applyNumberFormat="1" applyFont="1" applyFill="1" applyBorder="1" applyAlignment="1">
      <alignment horizontal="center" vertical="center"/>
    </xf>
    <xf numFmtId="0" fontId="11" fillId="0" borderId="10" xfId="0" applyFont="1" applyBorder="1" applyAlignment="1">
      <alignment horizontal="center" vertical="center" wrapText="1"/>
    </xf>
    <xf numFmtId="166" fontId="12" fillId="0" borderId="141" xfId="0" quotePrefix="1" applyNumberFormat="1" applyFont="1" applyBorder="1" applyAlignment="1">
      <alignment horizontal="center" vertical="center" wrapText="1"/>
    </xf>
    <xf numFmtId="166" fontId="12" fillId="0" borderId="141" xfId="0" applyNumberFormat="1" applyFont="1" applyBorder="1" applyAlignment="1">
      <alignment horizontal="center" vertical="center" wrapText="1"/>
    </xf>
    <xf numFmtId="0" fontId="14" fillId="0" borderId="0" xfId="0" applyFont="1" applyAlignment="1">
      <alignment horizontal="center"/>
    </xf>
    <xf numFmtId="0" fontId="99" fillId="24" borderId="13" xfId="0" applyFont="1" applyFill="1" applyBorder="1" applyAlignment="1">
      <alignment horizontal="center" vertical="center" wrapText="1"/>
    </xf>
    <xf numFmtId="0" fontId="99" fillId="24" borderId="14" xfId="0" applyFont="1" applyFill="1" applyBorder="1" applyAlignment="1">
      <alignment horizontal="center" vertical="center" wrapText="1"/>
    </xf>
    <xf numFmtId="0" fontId="99" fillId="24" borderId="15" xfId="0" applyFont="1" applyFill="1" applyBorder="1" applyAlignment="1">
      <alignment horizontal="center" vertical="center" wrapText="1"/>
    </xf>
    <xf numFmtId="0" fontId="99" fillId="24" borderId="16" xfId="0" applyFont="1" applyFill="1" applyBorder="1" applyAlignment="1">
      <alignment horizontal="center" vertical="center" wrapText="1"/>
    </xf>
    <xf numFmtId="0" fontId="99" fillId="24" borderId="17" xfId="0" applyFont="1" applyFill="1" applyBorder="1" applyAlignment="1">
      <alignment horizontal="center" vertical="center" wrapText="1"/>
    </xf>
    <xf numFmtId="0" fontId="99" fillId="24" borderId="11" xfId="0" applyFont="1" applyFill="1" applyBorder="1" applyAlignment="1">
      <alignment horizontal="center" vertical="center" wrapText="1"/>
    </xf>
    <xf numFmtId="0" fontId="99" fillId="24" borderId="18" xfId="0" applyFont="1" applyFill="1" applyBorder="1" applyAlignment="1">
      <alignment horizontal="center" vertical="center" wrapText="1"/>
    </xf>
    <xf numFmtId="0" fontId="99" fillId="24" borderId="19" xfId="0" applyFont="1" applyFill="1" applyBorder="1" applyAlignment="1">
      <alignment horizontal="center" vertical="center" wrapText="1"/>
    </xf>
    <xf numFmtId="0" fontId="99" fillId="24" borderId="10" xfId="0" applyFont="1" applyFill="1" applyBorder="1" applyAlignment="1">
      <alignment horizontal="center" vertical="center" wrapText="1"/>
    </xf>
    <xf numFmtId="0" fontId="101" fillId="21" borderId="20" xfId="0" applyFont="1" applyFill="1" applyBorder="1" applyAlignment="1">
      <alignment horizontal="center" vertical="center"/>
    </xf>
    <xf numFmtId="0" fontId="101" fillId="21" borderId="12" xfId="0" applyFont="1" applyFill="1" applyBorder="1" applyAlignment="1">
      <alignment horizontal="center" vertical="center"/>
    </xf>
    <xf numFmtId="0" fontId="101" fillId="24" borderId="18" xfId="0" applyFont="1" applyFill="1" applyBorder="1" applyAlignment="1">
      <alignment horizontal="center" vertical="center" wrapText="1"/>
    </xf>
    <xf numFmtId="0" fontId="101" fillId="24" borderId="19" xfId="0" applyFont="1" applyFill="1" applyBorder="1" applyAlignment="1">
      <alignment horizontal="center" vertical="center" wrapText="1"/>
    </xf>
    <xf numFmtId="0" fontId="101" fillId="24" borderId="10" xfId="0" applyFont="1" applyFill="1" applyBorder="1" applyAlignment="1">
      <alignment horizontal="center" vertical="center" wrapText="1"/>
    </xf>
    <xf numFmtId="49" fontId="99" fillId="3" borderId="20" xfId="0" applyNumberFormat="1" applyFont="1" applyFill="1" applyBorder="1" applyAlignment="1">
      <alignment horizontal="center" vertical="center" wrapText="1"/>
    </xf>
    <xf numFmtId="49" fontId="99" fillId="3" borderId="12" xfId="0" applyNumberFormat="1" applyFont="1" applyFill="1" applyBorder="1" applyAlignment="1">
      <alignment horizontal="center" vertical="center" wrapText="1"/>
    </xf>
    <xf numFmtId="0" fontId="99" fillId="5" borderId="20" xfId="0" applyFont="1" applyFill="1" applyBorder="1" applyAlignment="1">
      <alignment horizontal="center" vertical="center" wrapText="1"/>
    </xf>
    <xf numFmtId="0" fontId="99" fillId="5" borderId="12" xfId="0" applyFont="1" applyFill="1" applyBorder="1" applyAlignment="1">
      <alignment horizontal="center" vertical="center" wrapText="1"/>
    </xf>
    <xf numFmtId="49" fontId="101" fillId="21" borderId="20" xfId="0" applyNumberFormat="1" applyFont="1" applyFill="1" applyBorder="1" applyAlignment="1">
      <alignment horizontal="center" vertical="center"/>
    </xf>
    <xf numFmtId="49" fontId="101" fillId="21" borderId="12" xfId="0" applyNumberFormat="1" applyFont="1" applyFill="1" applyBorder="1" applyAlignment="1">
      <alignment horizontal="center" vertical="center"/>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30" fillId="0" borderId="0" xfId="7" applyFont="1" applyAlignment="1" applyProtection="1">
      <alignment horizontal="left" vertical="center"/>
    </xf>
    <xf numFmtId="0" fontId="97" fillId="0" borderId="0" xfId="7" applyFont="1" applyAlignment="1" applyProtection="1">
      <alignment horizontal="left" vertical="center"/>
    </xf>
    <xf numFmtId="0" fontId="9" fillId="0" borderId="0" xfId="7" applyFont="1" applyAlignment="1" applyProtection="1">
      <alignment horizontal="left" vertical="center"/>
    </xf>
    <xf numFmtId="49" fontId="101" fillId="21" borderId="17" xfId="0" applyNumberFormat="1" applyFont="1" applyFill="1" applyBorder="1" applyAlignment="1">
      <alignment horizontal="center" vertical="center"/>
    </xf>
    <xf numFmtId="49" fontId="101" fillId="21" borderId="11" xfId="0" applyNumberFormat="1" applyFont="1" applyFill="1" applyBorder="1" applyAlignment="1">
      <alignment horizontal="center" vertical="center"/>
    </xf>
    <xf numFmtId="0" fontId="101" fillId="23" borderId="20" xfId="0" applyFont="1" applyFill="1" applyBorder="1" applyAlignment="1">
      <alignment horizontal="center" vertical="center" wrapText="1"/>
    </xf>
    <xf numFmtId="0" fontId="101" fillId="23" borderId="21" xfId="0" applyFont="1" applyFill="1" applyBorder="1" applyAlignment="1">
      <alignment horizontal="center" vertical="center" wrapText="1"/>
    </xf>
    <xf numFmtId="0" fontId="101" fillId="23" borderId="12" xfId="0" applyFont="1" applyFill="1" applyBorder="1" applyAlignment="1">
      <alignment horizontal="center" vertical="center" wrapText="1"/>
    </xf>
    <xf numFmtId="0" fontId="40" fillId="2" borderId="29" xfId="9" applyFont="1" applyFill="1" applyBorder="1" applyAlignment="1" applyProtection="1">
      <alignment horizontal="center" vertical="center" textRotation="90" wrapText="1"/>
    </xf>
    <xf numFmtId="0" fontId="40" fillId="2" borderId="19" xfId="9" applyFont="1" applyFill="1" applyBorder="1" applyAlignment="1" applyProtection="1">
      <alignment horizontal="center" vertical="center" textRotation="90" wrapText="1"/>
    </xf>
    <xf numFmtId="0" fontId="40" fillId="2" borderId="38" xfId="9" applyFont="1" applyFill="1" applyBorder="1" applyAlignment="1" applyProtection="1">
      <alignment horizontal="center" vertical="center" textRotation="90" wrapText="1"/>
    </xf>
    <xf numFmtId="10" fontId="40" fillId="2" borderId="12" xfId="9" applyNumberFormat="1" applyFont="1" applyFill="1" applyBorder="1" applyAlignment="1" applyProtection="1">
      <alignment horizontal="center" vertical="center" wrapText="1"/>
    </xf>
    <xf numFmtId="10" fontId="40" fillId="2" borderId="40" xfId="9" applyNumberFormat="1" applyFont="1" applyFill="1" applyBorder="1" applyAlignment="1" applyProtection="1">
      <alignment horizontal="center" vertical="center" wrapText="1"/>
    </xf>
    <xf numFmtId="0" fontId="38" fillId="2" borderId="7" xfId="8" applyFont="1" applyFill="1" applyBorder="1" applyAlignment="1">
      <alignment horizontal="left" vertical="center" wrapText="1"/>
    </xf>
    <xf numFmtId="0" fontId="40" fillId="2" borderId="7" xfId="9" applyFont="1" applyFill="1" applyBorder="1" applyAlignment="1" applyProtection="1">
      <alignment horizontal="center" vertical="center"/>
    </xf>
    <xf numFmtId="10" fontId="40" fillId="2" borderId="29" xfId="9" applyNumberFormat="1" applyFont="1" applyFill="1" applyBorder="1" applyAlignment="1" applyProtection="1">
      <alignment horizontal="center" vertical="center" textRotation="90" wrapText="1"/>
    </xf>
    <xf numFmtId="10" fontId="40" fillId="2" borderId="19" xfId="9" applyNumberFormat="1" applyFont="1" applyFill="1" applyBorder="1" applyAlignment="1" applyProtection="1">
      <alignment horizontal="center" vertical="center" textRotation="90" wrapText="1"/>
    </xf>
    <xf numFmtId="10" fontId="40" fillId="2" borderId="38" xfId="9" applyNumberFormat="1" applyFont="1" applyFill="1" applyBorder="1" applyAlignment="1" applyProtection="1">
      <alignment horizontal="center" vertical="center" textRotation="90" wrapText="1"/>
    </xf>
    <xf numFmtId="0" fontId="36" fillId="0" borderId="0" xfId="7" applyFont="1" applyAlignment="1" applyProtection="1">
      <alignment horizontal="center" vertical="center"/>
    </xf>
    <xf numFmtId="0" fontId="38" fillId="0" borderId="0" xfId="7" applyFont="1" applyAlignment="1" applyProtection="1">
      <alignment horizontal="center" vertical="center"/>
    </xf>
    <xf numFmtId="0" fontId="36" fillId="10" borderId="0" xfId="7" applyFont="1" applyFill="1" applyAlignment="1" applyProtection="1">
      <alignment horizontal="center" wrapText="1"/>
    </xf>
    <xf numFmtId="0" fontId="40" fillId="2" borderId="28" xfId="9" applyFont="1" applyFill="1" applyBorder="1" applyAlignment="1" applyProtection="1">
      <alignment horizontal="center" vertical="center"/>
    </xf>
    <xf numFmtId="0" fontId="40" fillId="2" borderId="35" xfId="9" applyFont="1" applyFill="1" applyBorder="1" applyAlignment="1" applyProtection="1">
      <alignment horizontal="center" vertical="center"/>
    </xf>
    <xf numFmtId="0" fontId="40" fillId="2" borderId="37" xfId="9" applyFont="1" applyFill="1" applyBorder="1" applyAlignment="1" applyProtection="1">
      <alignment horizontal="center" vertical="center"/>
    </xf>
    <xf numFmtId="0" fontId="40" fillId="2" borderId="29" xfId="9" applyFont="1" applyFill="1" applyBorder="1" applyAlignment="1" applyProtection="1">
      <alignment horizontal="center" vertical="center" wrapText="1"/>
    </xf>
    <xf numFmtId="0" fontId="40" fillId="2" borderId="19" xfId="9" applyFont="1" applyFill="1" applyBorder="1" applyAlignment="1" applyProtection="1">
      <alignment horizontal="center" vertical="center" wrapText="1"/>
    </xf>
    <xf numFmtId="0" fontId="40" fillId="2" borderId="38" xfId="9" applyFont="1" applyFill="1" applyBorder="1" applyAlignment="1" applyProtection="1">
      <alignment horizontal="center" vertical="center" wrapText="1"/>
    </xf>
    <xf numFmtId="0" fontId="40" fillId="2" borderId="30" xfId="9" applyFont="1" applyFill="1" applyBorder="1" applyAlignment="1" applyProtection="1">
      <alignment horizontal="center" vertical="center" wrapText="1"/>
    </xf>
    <xf numFmtId="0" fontId="40" fillId="2" borderId="7" xfId="9" applyFont="1" applyFill="1" applyBorder="1" applyAlignment="1" applyProtection="1">
      <alignment horizontal="center" vertical="center" wrapText="1"/>
    </xf>
    <xf numFmtId="0" fontId="40" fillId="2" borderId="39" xfId="9" applyFont="1" applyFill="1" applyBorder="1" applyAlignment="1" applyProtection="1">
      <alignment horizontal="center" vertical="center" wrapText="1"/>
    </xf>
    <xf numFmtId="169" fontId="40" fillId="2" borderId="29" xfId="9" applyNumberFormat="1" applyFont="1" applyFill="1" applyBorder="1" applyAlignment="1" applyProtection="1">
      <alignment horizontal="center" vertical="center" wrapText="1"/>
    </xf>
    <xf numFmtId="169" fontId="40" fillId="2" borderId="19" xfId="9" applyNumberFormat="1" applyFont="1" applyFill="1" applyBorder="1" applyAlignment="1" applyProtection="1">
      <alignment horizontal="center" vertical="center" wrapText="1"/>
    </xf>
    <xf numFmtId="169" fontId="40" fillId="2" borderId="38" xfId="9" applyNumberFormat="1" applyFont="1" applyFill="1" applyBorder="1" applyAlignment="1" applyProtection="1">
      <alignment horizontal="center" vertical="center" wrapText="1"/>
    </xf>
    <xf numFmtId="0" fontId="40" fillId="2" borderId="34" xfId="9" applyFont="1" applyFill="1" applyBorder="1" applyAlignment="1" applyProtection="1">
      <alignment horizontal="center" vertical="center" wrapText="1"/>
    </xf>
    <xf numFmtId="0" fontId="40" fillId="2" borderId="36" xfId="9" applyFont="1" applyFill="1" applyBorder="1" applyAlignment="1" applyProtection="1">
      <alignment horizontal="center" vertical="center" wrapText="1"/>
    </xf>
    <xf numFmtId="0" fontId="40" fillId="2" borderId="41" xfId="9" applyFont="1" applyFill="1" applyBorder="1" applyAlignment="1" applyProtection="1">
      <alignment horizontal="center" vertical="center" wrapText="1"/>
    </xf>
    <xf numFmtId="0" fontId="40" fillId="2" borderId="39" xfId="9" applyFont="1" applyFill="1" applyBorder="1" applyAlignment="1" applyProtection="1">
      <alignment horizontal="center" vertical="center"/>
    </xf>
    <xf numFmtId="0" fontId="40" fillId="2" borderId="31" xfId="9" applyFont="1" applyFill="1" applyBorder="1" applyAlignment="1" applyProtection="1">
      <alignment horizontal="center" vertical="center" wrapText="1"/>
    </xf>
    <xf numFmtId="0" fontId="40" fillId="2" borderId="32" xfId="9" applyFont="1" applyFill="1" applyBorder="1" applyAlignment="1" applyProtection="1">
      <alignment horizontal="center" vertical="center" wrapText="1"/>
    </xf>
    <xf numFmtId="0" fontId="40" fillId="2" borderId="31" xfId="9" applyFont="1" applyFill="1" applyBorder="1" applyAlignment="1" applyProtection="1">
      <alignment horizontal="center" vertical="center"/>
    </xf>
    <xf numFmtId="0" fontId="40" fillId="2" borderId="33" xfId="9" applyFont="1" applyFill="1" applyBorder="1" applyAlignment="1" applyProtection="1">
      <alignment horizontal="center" vertical="center"/>
    </xf>
    <xf numFmtId="0" fontId="40" fillId="2" borderId="32" xfId="9" applyFont="1" applyFill="1" applyBorder="1" applyAlignment="1" applyProtection="1">
      <alignment horizontal="center" vertical="center"/>
    </xf>
    <xf numFmtId="164" fontId="44" fillId="0" borderId="18" xfId="7" applyNumberFormat="1" applyFont="1" applyBorder="1" applyAlignment="1" applyProtection="1">
      <alignment horizontal="center" vertical="center"/>
    </xf>
    <xf numFmtId="164" fontId="44" fillId="0" borderId="19" xfId="7" applyNumberFormat="1" applyFont="1" applyBorder="1" applyAlignment="1" applyProtection="1">
      <alignment horizontal="center" vertical="center"/>
    </xf>
    <xf numFmtId="49" fontId="54" fillId="2" borderId="20" xfId="3" applyNumberFormat="1" applyFont="1" applyFill="1" applyBorder="1" applyAlignment="1">
      <alignment horizontal="center" vertical="center"/>
    </xf>
    <xf numFmtId="49" fontId="54" fillId="2" borderId="11" xfId="3" applyNumberFormat="1" applyFont="1" applyFill="1" applyBorder="1" applyAlignment="1">
      <alignment horizontal="center" vertical="center"/>
    </xf>
    <xf numFmtId="49" fontId="54" fillId="3" borderId="20" xfId="3" applyNumberFormat="1" applyFont="1" applyFill="1" applyBorder="1" applyAlignment="1">
      <alignment horizontal="center" vertical="center"/>
    </xf>
    <xf numFmtId="49" fontId="54" fillId="3" borderId="22" xfId="3" applyNumberFormat="1" applyFont="1" applyFill="1" applyBorder="1" applyAlignment="1">
      <alignment horizontal="center" vertical="center"/>
    </xf>
    <xf numFmtId="49" fontId="54" fillId="2" borderId="12" xfId="3" applyNumberFormat="1" applyFont="1" applyFill="1" applyBorder="1" applyAlignment="1">
      <alignment horizontal="center" vertical="center"/>
    </xf>
    <xf numFmtId="0" fontId="58" fillId="3" borderId="20" xfId="3" applyFont="1" applyFill="1" applyBorder="1" applyAlignment="1">
      <alignment horizontal="center" vertical="center"/>
    </xf>
    <xf numFmtId="0" fontId="58" fillId="3" borderId="12" xfId="3" applyFont="1" applyFill="1" applyBorder="1" applyAlignment="1">
      <alignment horizontal="center" vertical="center"/>
    </xf>
    <xf numFmtId="0" fontId="58" fillId="2" borderId="20" xfId="3" applyFont="1" applyFill="1" applyBorder="1" applyAlignment="1">
      <alignment horizontal="center" vertical="center"/>
    </xf>
    <xf numFmtId="0" fontId="58" fillId="2" borderId="12" xfId="3" applyFont="1" applyFill="1" applyBorder="1" applyAlignment="1">
      <alignment horizontal="center" vertical="center"/>
    </xf>
    <xf numFmtId="49" fontId="54" fillId="3" borderId="12" xfId="3" applyNumberFormat="1" applyFont="1" applyFill="1" applyBorder="1" applyAlignment="1">
      <alignment horizontal="center" vertical="center"/>
    </xf>
    <xf numFmtId="0" fontId="50" fillId="0" borderId="0" xfId="3" applyFont="1" applyAlignment="1">
      <alignment horizontal="center"/>
    </xf>
    <xf numFmtId="0" fontId="52" fillId="2" borderId="13" xfId="3" applyFont="1" applyFill="1" applyBorder="1" applyAlignment="1">
      <alignment horizontal="center" vertical="center" wrapText="1"/>
    </xf>
    <xf numFmtId="0" fontId="52" fillId="2" borderId="14" xfId="3" applyFont="1" applyFill="1" applyBorder="1" applyAlignment="1">
      <alignment horizontal="center" vertical="center" wrapText="1"/>
    </xf>
    <xf numFmtId="0" fontId="52" fillId="2" borderId="15" xfId="3" applyFont="1" applyFill="1" applyBorder="1" applyAlignment="1">
      <alignment horizontal="center" vertical="center" wrapText="1"/>
    </xf>
    <xf numFmtId="0" fontId="52" fillId="2" borderId="16" xfId="3" applyFont="1" applyFill="1" applyBorder="1" applyAlignment="1">
      <alignment horizontal="center" vertical="center" wrapText="1"/>
    </xf>
    <xf numFmtId="0" fontId="52" fillId="2" borderId="17" xfId="3" applyFont="1" applyFill="1" applyBorder="1" applyAlignment="1">
      <alignment horizontal="center" vertical="center" wrapText="1"/>
    </xf>
    <xf numFmtId="0" fontId="52" fillId="2" borderId="11" xfId="3" applyFont="1" applyFill="1" applyBorder="1" applyAlignment="1">
      <alignment horizontal="center" vertical="center" wrapText="1"/>
    </xf>
    <xf numFmtId="0" fontId="52" fillId="2" borderId="7" xfId="3" applyFont="1" applyFill="1" applyBorder="1" applyAlignment="1">
      <alignment horizontal="center" vertical="center" wrapText="1"/>
    </xf>
    <xf numFmtId="0" fontId="52" fillId="2" borderId="18" xfId="3" applyFont="1" applyFill="1" applyBorder="1" applyAlignment="1">
      <alignment horizontal="center" vertical="center" wrapText="1"/>
    </xf>
    <xf numFmtId="0" fontId="52" fillId="2" borderId="19" xfId="3" applyFont="1" applyFill="1" applyBorder="1" applyAlignment="1">
      <alignment horizontal="center" vertical="center" wrapText="1"/>
    </xf>
    <xf numFmtId="0" fontId="52" fillId="2" borderId="10" xfId="3" applyFont="1" applyFill="1" applyBorder="1" applyAlignment="1">
      <alignment horizontal="center" vertical="center" wrapText="1"/>
    </xf>
    <xf numFmtId="0" fontId="17" fillId="0" borderId="27" xfId="0" quotePrefix="1" applyFont="1" applyBorder="1" applyAlignment="1">
      <alignment horizontal="left" vertical="center" wrapText="1"/>
    </xf>
    <xf numFmtId="0" fontId="17" fillId="0" borderId="25" xfId="0" quotePrefix="1" applyFont="1" applyBorder="1" applyAlignment="1">
      <alignment horizontal="left" vertical="center" wrapText="1"/>
    </xf>
    <xf numFmtId="0" fontId="17" fillId="0" borderId="45" xfId="0" quotePrefix="1" applyFont="1" applyBorder="1" applyAlignment="1">
      <alignment horizontal="left" vertical="center" wrapText="1"/>
    </xf>
    <xf numFmtId="0" fontId="17" fillId="0" borderId="0" xfId="0" quotePrefix="1" applyFont="1" applyAlignment="1">
      <alignment horizontal="left" vertical="center" wrapText="1"/>
    </xf>
    <xf numFmtId="0" fontId="18" fillId="0" borderId="45" xfId="0" applyFont="1" applyBorder="1" applyAlignment="1">
      <alignment horizontal="left" vertical="center" wrapText="1"/>
    </xf>
    <xf numFmtId="0" fontId="18" fillId="0" borderId="0" xfId="0" applyFont="1" applyAlignment="1">
      <alignment horizontal="left" vertical="center" wrapText="1"/>
    </xf>
    <xf numFmtId="0" fontId="18" fillId="0" borderId="53" xfId="0" applyFont="1" applyBorder="1" applyAlignment="1">
      <alignment horizontal="left" vertical="center" wrapText="1"/>
    </xf>
    <xf numFmtId="0" fontId="17" fillId="0" borderId="53" xfId="0" quotePrefix="1" applyFont="1" applyBorder="1" applyAlignment="1">
      <alignment horizontal="left" vertical="center" wrapText="1"/>
    </xf>
    <xf numFmtId="0" fontId="10" fillId="16" borderId="49" xfId="0" applyFont="1" applyFill="1" applyBorder="1" applyAlignment="1">
      <alignment horizontal="center" vertical="center" wrapText="1"/>
    </xf>
    <xf numFmtId="0" fontId="10" fillId="16" borderId="18" xfId="0" applyFont="1" applyFill="1" applyBorder="1" applyAlignment="1">
      <alignment horizontal="center" vertical="center" wrapText="1"/>
    </xf>
    <xf numFmtId="0" fontId="79" fillId="17" borderId="176" xfId="0" applyFont="1" applyFill="1" applyBorder="1" applyAlignment="1">
      <alignment horizontal="center" vertical="center" wrapText="1"/>
    </xf>
    <xf numFmtId="0" fontId="79" fillId="17" borderId="170" xfId="0" applyFont="1" applyFill="1" applyBorder="1" applyAlignment="1">
      <alignment horizontal="center" vertical="center" wrapText="1"/>
    </xf>
    <xf numFmtId="0" fontId="79" fillId="17" borderId="71" xfId="0" applyFont="1" applyFill="1" applyBorder="1" applyAlignment="1">
      <alignment horizontal="center" vertical="center" wrapText="1"/>
    </xf>
    <xf numFmtId="0" fontId="79" fillId="17" borderId="175" xfId="0" applyFont="1" applyFill="1" applyBorder="1" applyAlignment="1">
      <alignment horizontal="center" vertical="center" wrapText="1"/>
    </xf>
    <xf numFmtId="0" fontId="79" fillId="17" borderId="14" xfId="0" applyFont="1" applyFill="1" applyBorder="1" applyAlignment="1">
      <alignment horizontal="center" vertical="center" wrapText="1"/>
    </xf>
    <xf numFmtId="0" fontId="79" fillId="17" borderId="16" xfId="0" applyFont="1" applyFill="1" applyBorder="1" applyAlignment="1">
      <alignment horizontal="center" vertical="center" wrapText="1"/>
    </xf>
    <xf numFmtId="0" fontId="79" fillId="17" borderId="11" xfId="0" applyFont="1" applyFill="1" applyBorder="1" applyAlignment="1">
      <alignment horizontal="center" vertical="center" wrapText="1"/>
    </xf>
    <xf numFmtId="0" fontId="79" fillId="17" borderId="48" xfId="0" applyFont="1" applyFill="1" applyBorder="1" applyAlignment="1">
      <alignment horizontal="center" vertical="center" wrapText="1"/>
    </xf>
    <xf numFmtId="0" fontId="79" fillId="17" borderId="7" xfId="0" applyFont="1" applyFill="1" applyBorder="1" applyAlignment="1">
      <alignment horizontal="center" vertical="center" wrapText="1"/>
    </xf>
    <xf numFmtId="0" fontId="79" fillId="17" borderId="131" xfId="0" applyFont="1" applyFill="1" applyBorder="1" applyAlignment="1">
      <alignment horizontal="center" vertical="center" wrapText="1"/>
    </xf>
    <xf numFmtId="0" fontId="79" fillId="17" borderId="172" xfId="0" applyFont="1" applyFill="1" applyBorder="1" applyAlignment="1">
      <alignment horizontal="center" vertical="center" wrapText="1"/>
    </xf>
    <xf numFmtId="0" fontId="79" fillId="17" borderId="70" xfId="0" applyFont="1" applyFill="1" applyBorder="1" applyAlignment="1">
      <alignment horizontal="center" vertical="center" wrapText="1"/>
    </xf>
    <xf numFmtId="0" fontId="79" fillId="17" borderId="13" xfId="0" applyFont="1" applyFill="1" applyBorder="1" applyAlignment="1">
      <alignment horizontal="center" vertical="center" wrapText="1"/>
    </xf>
    <xf numFmtId="0" fontId="79" fillId="17" borderId="17" xfId="0" applyFont="1" applyFill="1" applyBorder="1" applyAlignment="1">
      <alignment horizontal="center" vertical="center" wrapText="1"/>
    </xf>
    <xf numFmtId="0" fontId="10" fillId="16" borderId="169" xfId="0" applyFont="1" applyFill="1" applyBorder="1" applyAlignment="1">
      <alignment horizontal="center" vertical="center" wrapText="1"/>
    </xf>
    <xf numFmtId="0" fontId="10" fillId="16" borderId="14" xfId="0" applyFont="1" applyFill="1" applyBorder="1" applyAlignment="1">
      <alignment horizontal="center" vertical="center" wrapText="1"/>
    </xf>
    <xf numFmtId="0" fontId="10" fillId="16" borderId="13" xfId="0" applyFont="1" applyFill="1" applyBorder="1" applyAlignment="1">
      <alignment horizontal="center" vertical="center" wrapText="1"/>
    </xf>
    <xf numFmtId="0" fontId="79" fillId="17" borderId="169" xfId="0" applyFont="1" applyFill="1" applyBorder="1" applyAlignment="1">
      <alignment horizontal="center" vertical="center" wrapText="1"/>
    </xf>
    <xf numFmtId="0" fontId="79" fillId="17" borderId="36" xfId="0" applyFont="1" applyFill="1" applyBorder="1" applyAlignment="1">
      <alignment horizontal="center" vertical="center" wrapText="1"/>
    </xf>
    <xf numFmtId="0" fontId="79" fillId="17" borderId="66" xfId="0" applyFont="1" applyFill="1" applyBorder="1" applyAlignment="1">
      <alignment horizontal="center" vertical="center" wrapText="1"/>
    </xf>
    <xf numFmtId="0" fontId="75" fillId="17" borderId="48" xfId="0" applyFont="1" applyFill="1" applyBorder="1" applyAlignment="1">
      <alignment horizontal="center" vertical="center" wrapText="1"/>
    </xf>
    <xf numFmtId="0" fontId="75" fillId="17" borderId="7" xfId="0" applyFont="1" applyFill="1" applyBorder="1" applyAlignment="1">
      <alignment horizontal="center" vertical="center" wrapText="1"/>
    </xf>
    <xf numFmtId="0" fontId="75" fillId="17" borderId="131" xfId="0" applyFont="1" applyFill="1" applyBorder="1" applyAlignment="1">
      <alignment horizontal="center" vertical="center" wrapText="1"/>
    </xf>
    <xf numFmtId="166" fontId="75" fillId="16" borderId="69" xfId="0" applyNumberFormat="1" applyFont="1" applyFill="1" applyBorder="1" applyAlignment="1">
      <alignment horizontal="center" vertical="center"/>
    </xf>
    <xf numFmtId="166" fontId="75" fillId="16" borderId="68" xfId="0" applyNumberFormat="1" applyFont="1" applyFill="1" applyBorder="1" applyAlignment="1">
      <alignment horizontal="center" vertical="center"/>
    </xf>
    <xf numFmtId="0" fontId="75" fillId="16" borderId="67" xfId="0" applyFont="1" applyFill="1" applyBorder="1" applyAlignment="1">
      <alignment horizontal="center" vertical="center"/>
    </xf>
    <xf numFmtId="0" fontId="75" fillId="16" borderId="10" xfId="0" applyFont="1" applyFill="1" applyBorder="1" applyAlignment="1">
      <alignment horizontal="center" vertical="center"/>
    </xf>
    <xf numFmtId="0" fontId="75" fillId="16" borderId="66" xfId="0" applyFont="1" applyFill="1" applyBorder="1" applyAlignment="1">
      <alignment horizontal="center" vertical="center"/>
    </xf>
    <xf numFmtId="0" fontId="75" fillId="16" borderId="61" xfId="0" applyFont="1" applyFill="1" applyBorder="1" applyAlignment="1">
      <alignment horizontal="center" vertical="center"/>
    </xf>
    <xf numFmtId="0" fontId="75" fillId="16" borderId="58" xfId="0" applyFont="1" applyFill="1" applyBorder="1" applyAlignment="1">
      <alignment horizontal="center" vertical="center"/>
    </xf>
    <xf numFmtId="0" fontId="75" fillId="16" borderId="60" xfId="0" applyFont="1" applyFill="1" applyBorder="1" applyAlignment="1">
      <alignment horizontal="center" vertical="center"/>
    </xf>
    <xf numFmtId="0" fontId="15" fillId="0" borderId="45" xfId="0" applyFont="1" applyBorder="1" applyAlignment="1">
      <alignment horizontal="left" vertical="center" wrapText="1"/>
    </xf>
    <xf numFmtId="0" fontId="15" fillId="0" borderId="0" xfId="0" applyFont="1" applyAlignment="1">
      <alignment horizontal="left" vertical="center" wrapText="1"/>
    </xf>
    <xf numFmtId="0" fontId="15" fillId="0" borderId="53" xfId="0" applyFont="1" applyBorder="1" applyAlignment="1">
      <alignment horizontal="left" vertical="center" wrapText="1"/>
    </xf>
    <xf numFmtId="0" fontId="76" fillId="0" borderId="179" xfId="0" applyFont="1" applyBorder="1" applyAlignment="1">
      <alignment horizontal="center"/>
    </xf>
    <xf numFmtId="0" fontId="76" fillId="0" borderId="178" xfId="0" applyFont="1" applyBorder="1" applyAlignment="1">
      <alignment horizontal="center"/>
    </xf>
    <xf numFmtId="0" fontId="76" fillId="0" borderId="45" xfId="0" applyFont="1" applyBorder="1" applyAlignment="1">
      <alignment horizontal="center"/>
    </xf>
    <xf numFmtId="0" fontId="76" fillId="0" borderId="0" xfId="0" applyFont="1" applyAlignment="1">
      <alignment horizontal="center"/>
    </xf>
    <xf numFmtId="0" fontId="75" fillId="0" borderId="45" xfId="0" applyFont="1" applyBorder="1" applyAlignment="1">
      <alignment horizontal="center"/>
    </xf>
    <xf numFmtId="0" fontId="75" fillId="0" borderId="0" xfId="0" applyFont="1" applyAlignment="1">
      <alignment horizontal="center"/>
    </xf>
    <xf numFmtId="0" fontId="79" fillId="17" borderId="49" xfId="0" applyFont="1" applyFill="1" applyBorder="1" applyAlignment="1">
      <alignment horizontal="center" vertical="center" wrapText="1"/>
    </xf>
    <xf numFmtId="0" fontId="79" fillId="17" borderId="151" xfId="0" applyFont="1" applyFill="1" applyBorder="1" applyAlignment="1">
      <alignment horizontal="center" vertical="center" wrapText="1"/>
    </xf>
    <xf numFmtId="0" fontId="79" fillId="17" borderId="67" xfId="0" applyFont="1" applyFill="1" applyBorder="1" applyAlignment="1">
      <alignment horizontal="center" vertical="center" wrapText="1"/>
    </xf>
    <xf numFmtId="0" fontId="79" fillId="17" borderId="18" xfId="0" applyFont="1" applyFill="1" applyBorder="1" applyAlignment="1">
      <alignment horizontal="center" vertical="center" wrapText="1"/>
    </xf>
    <xf numFmtId="0" fontId="79" fillId="17" borderId="19" xfId="0" applyFont="1" applyFill="1" applyBorder="1" applyAlignment="1">
      <alignment horizontal="center" vertical="center" wrapText="1"/>
    </xf>
    <xf numFmtId="0" fontId="79" fillId="17" borderId="10" xfId="0" applyFont="1" applyFill="1" applyBorder="1" applyAlignment="1">
      <alignment horizontal="center" vertical="center" wrapText="1"/>
    </xf>
    <xf numFmtId="0" fontId="19" fillId="0" borderId="0" xfId="3" applyFont="1" applyAlignment="1">
      <alignment horizontal="center"/>
    </xf>
    <xf numFmtId="0" fontId="20" fillId="20" borderId="13" xfId="3" applyFont="1" applyFill="1" applyBorder="1" applyAlignment="1">
      <alignment horizontal="center" vertical="center" wrapText="1"/>
    </xf>
    <xf numFmtId="0" fontId="20" fillId="20" borderId="17" xfId="3" applyFont="1" applyFill="1" applyBorder="1" applyAlignment="1">
      <alignment horizontal="center" vertical="center" wrapText="1"/>
    </xf>
    <xf numFmtId="0" fontId="20" fillId="20" borderId="18" xfId="3" applyFont="1" applyFill="1" applyBorder="1" applyAlignment="1">
      <alignment horizontal="center" vertical="center" wrapText="1"/>
    </xf>
    <xf numFmtId="0" fontId="20" fillId="20" borderId="10" xfId="3" applyFont="1" applyFill="1" applyBorder="1" applyAlignment="1">
      <alignment horizontal="center" vertical="center" wrapText="1"/>
    </xf>
    <xf numFmtId="0" fontId="20" fillId="20" borderId="20" xfId="3" applyFont="1" applyFill="1" applyBorder="1" applyAlignment="1">
      <alignment horizontal="center" vertical="center" wrapText="1"/>
    </xf>
    <xf numFmtId="0" fontId="20" fillId="20" borderId="21" xfId="3" applyFont="1" applyFill="1" applyBorder="1" applyAlignment="1">
      <alignment horizontal="center" vertical="center" wrapText="1"/>
    </xf>
    <xf numFmtId="0" fontId="20" fillId="20" borderId="12" xfId="3" applyFont="1" applyFill="1" applyBorder="1" applyAlignment="1">
      <alignment horizontal="center" vertical="center" wrapText="1"/>
    </xf>
    <xf numFmtId="0" fontId="89" fillId="2" borderId="18" xfId="14" applyFont="1" applyFill="1" applyBorder="1" applyAlignment="1">
      <alignment horizontal="center" vertical="center" wrapText="1"/>
    </xf>
    <xf numFmtId="0" fontId="89" fillId="2" borderId="19" xfId="14" applyFont="1" applyFill="1" applyBorder="1" applyAlignment="1">
      <alignment horizontal="center" vertical="center" wrapText="1"/>
    </xf>
    <xf numFmtId="0" fontId="89" fillId="2" borderId="10" xfId="14" applyFont="1" applyFill="1" applyBorder="1" applyAlignment="1">
      <alignment horizontal="center" vertical="center" wrapText="1"/>
    </xf>
    <xf numFmtId="0" fontId="90" fillId="2" borderId="18" xfId="14" applyFont="1" applyFill="1" applyBorder="1" applyAlignment="1">
      <alignment horizontal="center" vertical="center" wrapText="1"/>
    </xf>
    <xf numFmtId="0" fontId="90" fillId="2" borderId="19" xfId="14" applyFont="1" applyFill="1" applyBorder="1" applyAlignment="1">
      <alignment horizontal="center" vertical="center" wrapText="1"/>
    </xf>
    <xf numFmtId="0" fontId="90" fillId="2" borderId="10" xfId="14" applyFont="1" applyFill="1" applyBorder="1" applyAlignment="1">
      <alignment horizontal="center" vertical="center" wrapText="1"/>
    </xf>
    <xf numFmtId="0" fontId="86" fillId="5" borderId="0" xfId="14" applyFont="1" applyFill="1" applyAlignment="1">
      <alignment horizontal="center"/>
    </xf>
    <xf numFmtId="0" fontId="88" fillId="5" borderId="0" xfId="14" applyFont="1" applyFill="1" applyAlignment="1">
      <alignment horizontal="center"/>
    </xf>
    <xf numFmtId="0" fontId="89" fillId="2" borderId="0" xfId="14" applyFont="1" applyFill="1" applyAlignment="1">
      <alignment horizontal="center" vertical="center" wrapText="1"/>
    </xf>
    <xf numFmtId="0" fontId="89" fillId="18" borderId="7" xfId="14" applyFont="1" applyFill="1" applyBorder="1" applyAlignment="1">
      <alignment horizontal="left" vertical="center"/>
    </xf>
    <xf numFmtId="0" fontId="33" fillId="2" borderId="18" xfId="14" applyFont="1" applyFill="1" applyBorder="1" applyAlignment="1">
      <alignment horizontal="center" vertical="center" wrapText="1"/>
    </xf>
    <xf numFmtId="0" fontId="33" fillId="2" borderId="19" xfId="14" applyFont="1" applyFill="1" applyBorder="1" applyAlignment="1">
      <alignment horizontal="center" vertical="center" wrapText="1"/>
    </xf>
    <xf numFmtId="0" fontId="33" fillId="2" borderId="10" xfId="14" applyFont="1" applyFill="1" applyBorder="1" applyAlignment="1">
      <alignment horizontal="center" vertical="center" wrapText="1"/>
    </xf>
    <xf numFmtId="0" fontId="89" fillId="2" borderId="13" xfId="14" applyFont="1" applyFill="1" applyBorder="1" applyAlignment="1">
      <alignment horizontal="center" vertical="center" wrapText="1"/>
    </xf>
    <xf numFmtId="0" fontId="89" fillId="2" borderId="14" xfId="14" applyFont="1" applyFill="1" applyBorder="1" applyAlignment="1">
      <alignment horizontal="center" vertical="center" wrapText="1"/>
    </xf>
    <xf numFmtId="0" fontId="89" fillId="2" borderId="17" xfId="14" applyFont="1" applyFill="1" applyBorder="1" applyAlignment="1">
      <alignment horizontal="center" vertical="center" wrapText="1"/>
    </xf>
    <xf numFmtId="0" fontId="89" fillId="2" borderId="11" xfId="14" applyFont="1" applyFill="1" applyBorder="1" applyAlignment="1">
      <alignment horizontal="center" vertical="center" wrapText="1"/>
    </xf>
  </cellXfs>
  <cellStyles count="16">
    <cellStyle name="Comma [0] 2" xfId="12" xr:uid="{00000000-0005-0000-0000-000002000000}"/>
    <cellStyle name="Comma [0] 4" xfId="5" xr:uid="{00000000-0005-0000-0000-000003000000}"/>
    <cellStyle name="Comma 2" xfId="4" xr:uid="{00000000-0005-0000-0000-000004000000}"/>
    <cellStyle name="Koma" xfId="1" builtinId="3"/>
    <cellStyle name="Koma [0]" xfId="2" builtinId="6"/>
    <cellStyle name="Normal" xfId="0" builtinId="0"/>
    <cellStyle name="Normal 100" xfId="7" xr:uid="{00000000-0005-0000-0000-000006000000}"/>
    <cellStyle name="Normal 2" xfId="3" xr:uid="{00000000-0005-0000-0000-000007000000}"/>
    <cellStyle name="Normal 2 12" xfId="9" xr:uid="{00000000-0005-0000-0000-000008000000}"/>
    <cellStyle name="Normal 2 12 2" xfId="11" xr:uid="{00000000-0005-0000-0000-000009000000}"/>
    <cellStyle name="Normal 2 2" xfId="15" xr:uid="{00000000-0005-0000-0000-00000A000000}"/>
    <cellStyle name="Normal 2 2 2" xfId="13" xr:uid="{00000000-0005-0000-0000-00000B000000}"/>
    <cellStyle name="Normal 3" xfId="8" xr:uid="{00000000-0005-0000-0000-00000C000000}"/>
    <cellStyle name="Normal 4" xfId="14" xr:uid="{00000000-0005-0000-0000-00000D000000}"/>
    <cellStyle name="Percent 2" xfId="6" xr:uid="{00000000-0005-0000-0000-00000F000000}"/>
    <cellStyle name="Persen" xfId="10" builtinId="5"/>
  </cellStyles>
  <dxfs count="0"/>
  <tableStyles count="0" defaultTableStyle="TableStyleMedium2" defaultPivotStyle="PivotStyleLight16"/>
  <colors>
    <mruColors>
      <color rgb="FF9966FF"/>
      <color rgb="FF00CCFF"/>
      <color rgb="FFFF99FF"/>
      <color rgb="FFFF00FF"/>
      <color rgb="FFEB2DD4"/>
      <color rgb="FFE1ADA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1196975</xdr:colOff>
      <xdr:row>3</xdr:row>
      <xdr:rowOff>104775</xdr:rowOff>
    </xdr:to>
    <xdr:sp macro="" textlink="">
      <xdr:nvSpPr>
        <xdr:cNvPr id="2" name="Rectangle 1">
          <a:extLst>
            <a:ext uri="{FF2B5EF4-FFF2-40B4-BE49-F238E27FC236}">
              <a16:creationId xmlns:a16="http://schemas.microsoft.com/office/drawing/2014/main" id="{F091D2A7-33BF-4A9F-BB8D-9AAC1A43ECFC}"/>
            </a:ext>
          </a:extLst>
        </xdr:cNvPr>
        <xdr:cNvSpPr/>
      </xdr:nvSpPr>
      <xdr:spPr>
        <a:xfrm>
          <a:off x="0" y="266700"/>
          <a:ext cx="1597025" cy="2381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000">
              <a:solidFill>
                <a:schemeClr val="tx1"/>
              </a:solidFill>
              <a:latin typeface="Algerian" pitchFamily="82" charset="0"/>
            </a:rPr>
            <a:t>FORMAT </a:t>
          </a:r>
          <a:r>
            <a:rPr lang="en-US" sz="2000">
              <a:solidFill>
                <a:schemeClr val="tx1"/>
              </a:solidFill>
              <a:latin typeface="Algerian" pitchFamily="82" charset="0"/>
            </a:rPr>
            <a:t> 1</a:t>
          </a:r>
        </a:p>
      </xdr:txBody>
    </xdr:sp>
    <xdr:clientData/>
  </xdr:twoCellAnchor>
  <xdr:twoCellAnchor>
    <xdr:from>
      <xdr:col>0</xdr:col>
      <xdr:colOff>0</xdr:colOff>
      <xdr:row>2</xdr:row>
      <xdr:rowOff>0</xdr:rowOff>
    </xdr:from>
    <xdr:to>
      <xdr:col>2</xdr:col>
      <xdr:colOff>1196975</xdr:colOff>
      <xdr:row>3</xdr:row>
      <xdr:rowOff>104775</xdr:rowOff>
    </xdr:to>
    <xdr:sp macro="" textlink="">
      <xdr:nvSpPr>
        <xdr:cNvPr id="3" name="Rectangle 2">
          <a:extLst>
            <a:ext uri="{FF2B5EF4-FFF2-40B4-BE49-F238E27FC236}">
              <a16:creationId xmlns:a16="http://schemas.microsoft.com/office/drawing/2014/main" id="{3CC944AB-AEC6-4087-AAFC-4DB6F583C32A}"/>
            </a:ext>
          </a:extLst>
        </xdr:cNvPr>
        <xdr:cNvSpPr/>
      </xdr:nvSpPr>
      <xdr:spPr>
        <a:xfrm>
          <a:off x="0" y="266700"/>
          <a:ext cx="1597025" cy="2381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000">
              <a:solidFill>
                <a:schemeClr val="tx1"/>
              </a:solidFill>
              <a:latin typeface="Algerian" pitchFamily="82" charset="0"/>
            </a:rPr>
            <a:t>FORMAT </a:t>
          </a:r>
          <a:r>
            <a:rPr lang="en-US" sz="2000">
              <a:solidFill>
                <a:schemeClr val="tx1"/>
              </a:solidFill>
              <a:latin typeface="Algerian" pitchFamily="82" charset="0"/>
            </a:rPr>
            <a:t> 1</a:t>
          </a:r>
        </a:p>
      </xdr:txBody>
    </xdr:sp>
    <xdr:clientData/>
  </xdr:twoCellAnchor>
  <xdr:twoCellAnchor editAs="oneCell">
    <xdr:from>
      <xdr:col>10</xdr:col>
      <xdr:colOff>249464</xdr:colOff>
      <xdr:row>68</xdr:row>
      <xdr:rowOff>120952</xdr:rowOff>
    </xdr:from>
    <xdr:to>
      <xdr:col>11</xdr:col>
      <xdr:colOff>40684</xdr:colOff>
      <xdr:row>72</xdr:row>
      <xdr:rowOff>721</xdr:rowOff>
    </xdr:to>
    <xdr:pic>
      <xdr:nvPicPr>
        <xdr:cNvPr id="4" name="Picture 3">
          <a:extLst>
            <a:ext uri="{FF2B5EF4-FFF2-40B4-BE49-F238E27FC236}">
              <a16:creationId xmlns:a16="http://schemas.microsoft.com/office/drawing/2014/main" id="{0F4348C1-9CE6-00E6-4685-CEBC00951F86}"/>
            </a:ext>
          </a:extLst>
        </xdr:cNvPr>
        <xdr:cNvPicPr/>
      </xdr:nvPicPr>
      <xdr:blipFill>
        <a:blip xmlns:r="http://schemas.openxmlformats.org/officeDocument/2006/relationships" r:embed="rId1"/>
        <a:stretch>
          <a:fillRect/>
        </a:stretch>
      </xdr:blipFill>
      <xdr:spPr>
        <a:xfrm>
          <a:off x="11174639" y="33687052"/>
          <a:ext cx="1077095" cy="527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59069</xdr:colOff>
      <xdr:row>17</xdr:row>
      <xdr:rowOff>73837</xdr:rowOff>
    </xdr:from>
    <xdr:to>
      <xdr:col>13</xdr:col>
      <xdr:colOff>354418</xdr:colOff>
      <xdr:row>20</xdr:row>
      <xdr:rowOff>14767</xdr:rowOff>
    </xdr:to>
    <xdr:pic>
      <xdr:nvPicPr>
        <xdr:cNvPr id="2" name="Picture 1">
          <a:extLst>
            <a:ext uri="{FF2B5EF4-FFF2-40B4-BE49-F238E27FC236}">
              <a16:creationId xmlns:a16="http://schemas.microsoft.com/office/drawing/2014/main" id="{4EEA4927-1E23-41C1-8E09-45E04EFAAEEB}"/>
            </a:ext>
          </a:extLst>
        </xdr:cNvPr>
        <xdr:cNvPicPr/>
      </xdr:nvPicPr>
      <xdr:blipFill>
        <a:blip xmlns:r="http://schemas.openxmlformats.org/officeDocument/2006/relationships" r:embed="rId1"/>
        <a:stretch>
          <a:fillRect/>
        </a:stretch>
      </xdr:blipFill>
      <xdr:spPr>
        <a:xfrm>
          <a:off x="12345581" y="24853604"/>
          <a:ext cx="1831163" cy="9155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72</xdr:row>
      <xdr:rowOff>0</xdr:rowOff>
    </xdr:from>
    <xdr:to>
      <xdr:col>6</xdr:col>
      <xdr:colOff>1831163</xdr:colOff>
      <xdr:row>74</xdr:row>
      <xdr:rowOff>160866</xdr:rowOff>
    </xdr:to>
    <xdr:pic>
      <xdr:nvPicPr>
        <xdr:cNvPr id="2" name="Picture 1">
          <a:extLst>
            <a:ext uri="{FF2B5EF4-FFF2-40B4-BE49-F238E27FC236}">
              <a16:creationId xmlns:a16="http://schemas.microsoft.com/office/drawing/2014/main" id="{1CFCE571-43A6-4887-9207-73D567716E13}"/>
            </a:ext>
          </a:extLst>
        </xdr:cNvPr>
        <xdr:cNvPicPr/>
      </xdr:nvPicPr>
      <xdr:blipFill>
        <a:blip xmlns:r="http://schemas.openxmlformats.org/officeDocument/2006/relationships" r:embed="rId1"/>
        <a:stretch>
          <a:fillRect/>
        </a:stretch>
      </xdr:blipFill>
      <xdr:spPr>
        <a:xfrm>
          <a:off x="11049000" y="40538400"/>
          <a:ext cx="1831163" cy="550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168088</xdr:colOff>
      <xdr:row>0</xdr:row>
      <xdr:rowOff>91328</xdr:rowOff>
    </xdr:from>
    <xdr:to>
      <xdr:col>2</xdr:col>
      <xdr:colOff>616323</xdr:colOff>
      <xdr:row>2</xdr:row>
      <xdr:rowOff>8267</xdr:rowOff>
    </xdr:to>
    <xdr:sp macro="" textlink="">
      <xdr:nvSpPr>
        <xdr:cNvPr id="2" name="Rectangle 1">
          <a:extLst>
            <a:ext uri="{FF2B5EF4-FFF2-40B4-BE49-F238E27FC236}">
              <a16:creationId xmlns:a16="http://schemas.microsoft.com/office/drawing/2014/main" id="{D6776CC0-5138-4A21-B93B-64293B6A8DFC}"/>
            </a:ext>
          </a:extLst>
        </xdr:cNvPr>
        <xdr:cNvSpPr/>
      </xdr:nvSpPr>
      <xdr:spPr>
        <a:xfrm>
          <a:off x="168088" y="91328"/>
          <a:ext cx="1657910" cy="29793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400" b="1">
              <a:solidFill>
                <a:schemeClr val="tx1"/>
              </a:solidFill>
              <a:latin typeface="Tahoma" panose="020B0604030504040204" pitchFamily="34" charset="0"/>
              <a:ea typeface="Tahoma" panose="020B0604030504040204" pitchFamily="34" charset="0"/>
              <a:cs typeface="Tahoma" panose="020B0604030504040204" pitchFamily="34" charset="0"/>
            </a:rPr>
            <a:t>FORMAT </a:t>
          </a:r>
          <a:r>
            <a:rPr lang="en-US" sz="1400" b="1">
              <a:solidFill>
                <a:schemeClr val="tx1"/>
              </a:solidFill>
              <a:latin typeface="Tahoma" panose="020B0604030504040204" pitchFamily="34" charset="0"/>
              <a:ea typeface="Tahoma" panose="020B0604030504040204" pitchFamily="34" charset="0"/>
              <a:cs typeface="Tahoma" panose="020B0604030504040204" pitchFamily="34" charset="0"/>
            </a:rPr>
            <a:t> </a:t>
          </a:r>
          <a:r>
            <a:rPr lang="id-ID" sz="1400" b="1">
              <a:solidFill>
                <a:schemeClr val="tx1"/>
              </a:solidFill>
              <a:latin typeface="Tahoma" panose="020B0604030504040204" pitchFamily="34" charset="0"/>
              <a:ea typeface="Tahoma" panose="020B0604030504040204" pitchFamily="34" charset="0"/>
              <a:cs typeface="Tahoma" panose="020B0604030504040204" pitchFamily="34" charset="0"/>
            </a:rPr>
            <a:t>6</a:t>
          </a:r>
          <a:endParaRPr lang="en-US" sz="1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4</xdr:col>
      <xdr:colOff>0</xdr:colOff>
      <xdr:row>107</xdr:row>
      <xdr:rowOff>0</xdr:rowOff>
    </xdr:from>
    <xdr:to>
      <xdr:col>6</xdr:col>
      <xdr:colOff>889869</xdr:colOff>
      <xdr:row>109</xdr:row>
      <xdr:rowOff>149412</xdr:rowOff>
    </xdr:to>
    <xdr:pic>
      <xdr:nvPicPr>
        <xdr:cNvPr id="3" name="Picture 2">
          <a:extLst>
            <a:ext uri="{FF2B5EF4-FFF2-40B4-BE49-F238E27FC236}">
              <a16:creationId xmlns:a16="http://schemas.microsoft.com/office/drawing/2014/main" id="{B82BA1B6-4025-4925-8CE0-F5C560F3FDC7}"/>
            </a:ext>
          </a:extLst>
        </xdr:cNvPr>
        <xdr:cNvPicPr/>
      </xdr:nvPicPr>
      <xdr:blipFill>
        <a:blip xmlns:r="http://schemas.openxmlformats.org/officeDocument/2006/relationships" r:embed="rId1"/>
        <a:stretch>
          <a:fillRect/>
        </a:stretch>
      </xdr:blipFill>
      <xdr:spPr>
        <a:xfrm>
          <a:off x="3989294" y="49440353"/>
          <a:ext cx="1831163" cy="5229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24</xdr:row>
      <xdr:rowOff>0</xdr:rowOff>
    </xdr:from>
    <xdr:to>
      <xdr:col>7</xdr:col>
      <xdr:colOff>18192</xdr:colOff>
      <xdr:row>26</xdr:row>
      <xdr:rowOff>156449</xdr:rowOff>
    </xdr:to>
    <xdr:pic>
      <xdr:nvPicPr>
        <xdr:cNvPr id="2" name="Picture 1">
          <a:extLst>
            <a:ext uri="{FF2B5EF4-FFF2-40B4-BE49-F238E27FC236}">
              <a16:creationId xmlns:a16="http://schemas.microsoft.com/office/drawing/2014/main" id="{8206C4BD-D5A9-45B2-8385-ED7D7194A0F2}"/>
            </a:ext>
          </a:extLst>
        </xdr:cNvPr>
        <xdr:cNvPicPr/>
      </xdr:nvPicPr>
      <xdr:blipFill>
        <a:blip xmlns:r="http://schemas.openxmlformats.org/officeDocument/2006/relationships" r:embed="rId1"/>
        <a:stretch>
          <a:fillRect/>
        </a:stretch>
      </xdr:blipFill>
      <xdr:spPr>
        <a:xfrm>
          <a:off x="10528116" y="18672681"/>
          <a:ext cx="1831163" cy="5245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ctures/Users/sinar/Downloads/AWAN%20DARMAWAN/1.%20PERENCANAAN/6.%20Lembar%20Kendali%20Perencanaan/2020/Perbandingan%20RPJMD-D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inar\Downloads\AWAN%20DARMAWAN\1.%20PERENCANAAN\6.%20Lembar%20Kendali%20Perencanaan\2020\Perbandingan%20RPJMD-DP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0KANTOR/FILEKU/DATA%20TOMTIM%202019/EVHA%202019/Perbandingan%20RPJMD-D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ictures/AWAN%20DARMAWAN/1.%20PERENCANAAN/6.%20Lembar%20Kendali%20Perencanaan/2020/Perbandingan%20RPJMD-DP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WAN%20DARMAWAN\1.%20PERENCANAAN\6.%20Lembar%20Kendali%20Perencanaan\2020\Perbandingan%20RPJMD-DP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ictures/Users/WINDOWS/Downloads/003.%20%20EVALUASI%20KINERJA%20dan%20ANGGARAN%202023/03.%20%20DESK%20EVALUASI%20TRIWULANAN/001.%20%20BAHAN%20EVALUASI%20DESK%20KEC.%20KALAENA%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2"/>
      <sheetName val="1.4.7"/>
      <sheetName val="1.4.8"/>
      <sheetName val="DPPA"/>
      <sheetName val="RKA"/>
      <sheetName val="Renja"/>
      <sheetName val="KUPA-PPASP"/>
      <sheetName val="KUA-PPAS"/>
      <sheetName val="RKPD"/>
      <sheetName val="Program RPJMD_pokok"/>
      <sheetName val="Program RPJMD_revisi"/>
      <sheetName val="Program_APBD"/>
      <sheetName val="2016"/>
      <sheetName val="2017"/>
      <sheetName val="2018"/>
      <sheetName val="Program, Kegiatan 2016"/>
      <sheetName val="Program, Kegiatan 2017"/>
      <sheetName val="Program, Kegiatan 2018"/>
    </sheetNames>
    <sheetDataSet>
      <sheetData sheetId="0"/>
      <sheetData sheetId="1"/>
      <sheetData sheetId="2"/>
      <sheetData sheetId="3"/>
      <sheetData sheetId="4">
        <row r="4">
          <cell r="B4" t="str">
            <v>Program Pendidikan Anak Usia Dini</v>
          </cell>
          <cell r="C4" t="str">
            <v>APK PAUD formal dan NonFormal</v>
          </cell>
          <cell r="D4">
            <v>0</v>
          </cell>
          <cell r="E4">
            <v>0</v>
          </cell>
          <cell r="F4">
            <v>0</v>
          </cell>
          <cell r="G4">
            <v>1559495000</v>
          </cell>
          <cell r="J4" t="str">
            <v>1 TAHUN</v>
          </cell>
          <cell r="K4">
            <v>3575607600</v>
          </cell>
          <cell r="L4" t="str">
            <v>Terselenggaranya Pendidikan Anak Usia Dini</v>
          </cell>
          <cell r="M4" t="str">
            <v>1 tahun</v>
          </cell>
          <cell r="N4">
            <v>3782617600</v>
          </cell>
        </row>
        <row r="5">
          <cell r="B5" t="str">
            <v xml:space="preserve">Kegiatan Penambahan Ruang Kelas Sekolah </v>
          </cell>
          <cell r="C5" t="str">
            <v>Jumlah RKB yang dibangun</v>
          </cell>
          <cell r="J5">
            <v>8</v>
          </cell>
          <cell r="K5">
            <v>1667125000</v>
          </cell>
          <cell r="L5" t="str">
            <v>Jumlah Gedung TK yang di bangun</v>
          </cell>
          <cell r="M5">
            <v>8</v>
          </cell>
          <cell r="N5">
            <v>1677025000</v>
          </cell>
        </row>
        <row r="6">
          <cell r="B6" t="str">
            <v>Kegiatan Penyelenggaraan Pendidikan Anak Usia Dini</v>
          </cell>
          <cell r="C6" t="str">
            <v>Jumlah TK yang mendapatkanpelayanan PAUD</v>
          </cell>
          <cell r="J6">
            <v>11</v>
          </cell>
          <cell r="K6">
            <v>607875000</v>
          </cell>
          <cell r="L6" t="str">
            <v>Jumlah TK yang mendapatkanpelayanan PAUD</v>
          </cell>
          <cell r="M6">
            <v>11</v>
          </cell>
          <cell r="N6">
            <v>557875000</v>
          </cell>
        </row>
        <row r="7">
          <cell r="B7" t="str">
            <v xml:space="preserve">Kegiatan Pembangunan Pagar Sekolah </v>
          </cell>
          <cell r="C7" t="str">
            <v>Pagar sekolah yang dibangun</v>
          </cell>
          <cell r="J7" t="str">
            <v>2 DOK</v>
          </cell>
          <cell r="K7">
            <v>19866600</v>
          </cell>
          <cell r="L7" t="str">
            <v>Jumlah dokumen retensi/utang yang akan di bayarkan</v>
          </cell>
          <cell r="M7" t="str">
            <v>2 dok</v>
          </cell>
          <cell r="N7">
            <v>312266600</v>
          </cell>
        </row>
        <row r="8">
          <cell r="B8" t="str">
            <v>Program Wajib Belajar Pendidikan Dasar Sembilan Tahun</v>
          </cell>
          <cell r="C8" t="str">
            <v>AK SD</v>
          </cell>
          <cell r="D8">
            <v>80</v>
          </cell>
          <cell r="F8">
            <v>84</v>
          </cell>
          <cell r="G8">
            <v>88822422831</v>
          </cell>
          <cell r="J8" t="str">
            <v>1 TAHUN</v>
          </cell>
          <cell r="K8">
            <v>94442666148</v>
          </cell>
          <cell r="L8" t="str">
            <v>Peningkatan mutu/kualitas pendidikan wajib belajar dasar sembilan tahun</v>
          </cell>
          <cell r="M8" t="str">
            <v>1 tahun</v>
          </cell>
          <cell r="N8">
            <v>112545744031</v>
          </cell>
        </row>
        <row r="9">
          <cell r="C9" t="str">
            <v>AK SMP</v>
          </cell>
          <cell r="D9">
            <v>20</v>
          </cell>
          <cell r="F9">
            <v>20</v>
          </cell>
        </row>
        <row r="10">
          <cell r="C10" t="str">
            <v>AM SD</v>
          </cell>
          <cell r="D10">
            <v>122</v>
          </cell>
          <cell r="F10">
            <v>135</v>
          </cell>
        </row>
        <row r="11">
          <cell r="C11" t="str">
            <v>AM SMP</v>
          </cell>
          <cell r="D11">
            <v>51.98</v>
          </cell>
          <cell r="F11">
            <v>51.98</v>
          </cell>
        </row>
        <row r="12">
          <cell r="C12" t="str">
            <v>APK SD</v>
          </cell>
          <cell r="D12">
            <v>50</v>
          </cell>
          <cell r="F12">
            <v>50</v>
          </cell>
        </row>
        <row r="13">
          <cell r="C13" t="str">
            <v>APK SMP</v>
          </cell>
          <cell r="D13">
            <v>50</v>
          </cell>
          <cell r="F13">
            <v>50</v>
          </cell>
        </row>
        <row r="14">
          <cell r="C14" t="str">
            <v>APM SD</v>
          </cell>
          <cell r="D14">
            <v>41.85</v>
          </cell>
          <cell r="F14">
            <v>42.3</v>
          </cell>
        </row>
        <row r="15">
          <cell r="C15" t="str">
            <v>APM SMP</v>
          </cell>
          <cell r="D15">
            <v>70</v>
          </cell>
          <cell r="F15">
            <v>70</v>
          </cell>
        </row>
        <row r="16">
          <cell r="C16" t="str">
            <v>APS 7-12 thn</v>
          </cell>
        </row>
        <row r="17">
          <cell r="C17" t="str">
            <v>APS 13-15 thn</v>
          </cell>
        </row>
        <row r="18">
          <cell r="C18" t="str">
            <v>APtS SD</v>
          </cell>
        </row>
        <row r="19">
          <cell r="C19" t="str">
            <v>APtS SMP</v>
          </cell>
        </row>
        <row r="20">
          <cell r="B20" t="str">
            <v xml:space="preserve">Kegiatan Penambahan Ruang Kelas Sekolah </v>
          </cell>
          <cell r="C20" t="str">
            <v>Jumlah RKB SD yang dibangun</v>
          </cell>
          <cell r="J20">
            <v>53</v>
          </cell>
          <cell r="K20">
            <v>15167388269</v>
          </cell>
          <cell r="L20" t="str">
            <v>Jumlah RKB yang dibangun</v>
          </cell>
          <cell r="M20">
            <v>55</v>
          </cell>
          <cell r="N20">
            <v>12259823816</v>
          </cell>
        </row>
        <row r="21">
          <cell r="C21" t="str">
            <v>Jumlah RKB SMP yang dibangun</v>
          </cell>
        </row>
        <row r="22">
          <cell r="B22" t="str">
            <v>Kegiatan Penyediaan Bantuan Operasional Sekolah (Bos) Jenjang SD/MI/SDLB Dan SMP/MTS Serta Pesantren Salafiyah Dan Satuan Pendidikan NonIslam Setara SD Dan SMP</v>
          </cell>
          <cell r="C22" t="str">
            <v>Jumlah sekolah penerima dana BOS</v>
          </cell>
          <cell r="J22">
            <v>185</v>
          </cell>
          <cell r="K22">
            <v>36436064000</v>
          </cell>
          <cell r="L22" t="str">
            <v xml:space="preserve">Jumlah sekolah yang akan mendapatkan pembinaan dana BOS </v>
          </cell>
          <cell r="M22">
            <v>185</v>
          </cell>
          <cell r="N22">
            <v>36640418999</v>
          </cell>
        </row>
        <row r="23">
          <cell r="B23" t="str">
            <v>Kegiatan Pembangunan Pagar Sekolah</v>
          </cell>
          <cell r="C23" t="str">
            <v>Kegiatan Panjang  pagar SD yang dibangun</v>
          </cell>
          <cell r="J23" t="str">
            <v>13 paket</v>
          </cell>
          <cell r="K23">
            <v>4069343669</v>
          </cell>
          <cell r="L23" t="str">
            <v>jumlah pagar sekolah yang dibangun</v>
          </cell>
          <cell r="M23">
            <v>28</v>
          </cell>
          <cell r="N23">
            <v>5850141819</v>
          </cell>
        </row>
        <row r="24">
          <cell r="C24" t="str">
            <v>Kegiatan Panjang  pagar SMP yang dibangun</v>
          </cell>
        </row>
        <row r="25">
          <cell r="B25" t="str">
            <v>Kegiatan Pelayanan Pendidikan Gratis</v>
          </cell>
          <cell r="C25" t="str">
            <v>Jumlah sekolah yang menerimaDana Operasional PendidikanGratis SD sederajat</v>
          </cell>
          <cell r="J25">
            <v>254</v>
          </cell>
          <cell r="K25">
            <v>10598605800</v>
          </cell>
          <cell r="L25" t="str">
            <v>Tersedianya dana operasional  pendidikan di tingkat SD, MI, SMP, MTs, sederajat</v>
          </cell>
          <cell r="M25">
            <v>254</v>
          </cell>
          <cell r="N25">
            <v>10669500800</v>
          </cell>
        </row>
        <row r="26">
          <cell r="B26" t="str">
            <v>Program Pendidikan Non Formal</v>
          </cell>
          <cell r="C26" t="str">
            <v>ANGKA MELEK HURUF</v>
          </cell>
          <cell r="D26">
            <v>0</v>
          </cell>
          <cell r="E26">
            <v>0</v>
          </cell>
          <cell r="F26">
            <v>0</v>
          </cell>
          <cell r="G26">
            <v>1013632500</v>
          </cell>
          <cell r="J26" t="str">
            <v>1 tahun</v>
          </cell>
          <cell r="K26">
            <v>861962500</v>
          </cell>
          <cell r="M26" t="str">
            <v>1 tahun</v>
          </cell>
          <cell r="N26">
            <v>726285000</v>
          </cell>
        </row>
        <row r="27">
          <cell r="B27" t="str">
            <v>Kegiatan Pemberian Bantuan Operasional Pendidikan NonFormal</v>
          </cell>
          <cell r="C27" t="str">
            <v>Jumlah waraga belajar kejar pakat A,B dan C</v>
          </cell>
          <cell r="J27">
            <v>290</v>
          </cell>
          <cell r="K27">
            <v>395500000</v>
          </cell>
          <cell r="L27" t="str">
            <v>Jumlah waraga belajar kejar pakat A,B dan C</v>
          </cell>
          <cell r="M27">
            <v>290</v>
          </cell>
          <cell r="N27">
            <v>345480000</v>
          </cell>
        </row>
        <row r="28">
          <cell r="B28" t="str">
            <v>Kegiatan Pelaksanaan Ujian Sekolah dan Ujian Nasional Kesetaraan</v>
          </cell>
          <cell r="C28" t="str">
            <v>Jumlah peserta ujian kesetaraan</v>
          </cell>
          <cell r="J28" t="str">
            <v>3 tingkatan70%</v>
          </cell>
          <cell r="K28">
            <v>197902500</v>
          </cell>
          <cell r="L28" t="str">
            <v>Terlaksananya Ujian KesetaraanBerkurangnya Jumlah Putus Sekolah</v>
          </cell>
          <cell r="M28" t="str">
            <v>3 tingkatan70%</v>
          </cell>
          <cell r="N28">
            <v>126450000</v>
          </cell>
        </row>
        <row r="29">
          <cell r="B29" t="str">
            <v>Program Peningkatan Mutu Pendidik dan Tenaga Kependidikan</v>
          </cell>
          <cell r="C29" t="str">
            <v>Persentase Peningkatan mutu guru mata pelajaran (%)</v>
          </cell>
          <cell r="D29">
            <v>0</v>
          </cell>
          <cell r="E29">
            <v>0</v>
          </cell>
          <cell r="F29">
            <v>0</v>
          </cell>
          <cell r="G29">
            <v>672081000</v>
          </cell>
          <cell r="J29" t="str">
            <v>1 tahun</v>
          </cell>
          <cell r="K29">
            <v>751749000</v>
          </cell>
          <cell r="L29" t="str">
            <v>Meningkatnya Mutu Pendidik dan Tenaga Kependidikan</v>
          </cell>
          <cell r="M29" t="str">
            <v>1 Tahun</v>
          </cell>
          <cell r="N29">
            <v>641098000</v>
          </cell>
        </row>
        <row r="30">
          <cell r="C30" t="str">
            <v>Guru bersertifikat</v>
          </cell>
        </row>
        <row r="31">
          <cell r="C31" t="str">
            <v>Guru berkualifikasi S-1/D-IV</v>
          </cell>
        </row>
        <row r="32">
          <cell r="C32" t="str">
            <v>Rasio guru:murid SD</v>
          </cell>
        </row>
        <row r="33">
          <cell r="C33" t="str">
            <v>Rasio guru:murid SMP</v>
          </cell>
        </row>
        <row r="34">
          <cell r="B34" t="str">
            <v>Kegiatan Pelaksanaan Sertifikasi Pendidik</v>
          </cell>
          <cell r="C34" t="str">
            <v>Jumlah peserta sosialisasi</v>
          </cell>
          <cell r="J34">
            <v>200</v>
          </cell>
          <cell r="K34">
            <v>90370000</v>
          </cell>
          <cell r="L34" t="str">
            <v>Jumlah peserta Kegiatan Sertifikasi yang dilaksanakan</v>
          </cell>
          <cell r="M34">
            <v>200</v>
          </cell>
          <cell r="N34">
            <v>90370000</v>
          </cell>
        </row>
        <row r="35">
          <cell r="B35" t="str">
            <v>Kegiatan Pembinaan kelompok kerja guru</v>
          </cell>
          <cell r="C35" t="str">
            <v>Jumlah guru pemandu tiap mata pelajaran</v>
          </cell>
          <cell r="J35">
            <v>362</v>
          </cell>
          <cell r="K35">
            <v>132498000</v>
          </cell>
          <cell r="L35" t="str">
            <v>Jumlah  Guru yang Mengikuti  Kelompok Kerja Guru (KKG)</v>
          </cell>
          <cell r="M35">
            <v>362</v>
          </cell>
          <cell r="N35">
            <v>132498000</v>
          </cell>
        </row>
        <row r="36">
          <cell r="B36" t="str">
            <v>Pengembangan Sistem Penghargaan Dan Perlindungan Terhadap Profesi Pendidik</v>
          </cell>
          <cell r="C36" t="str">
            <v>Jumlah guru mengikuti lomba guru berprestasi</v>
          </cell>
          <cell r="J36">
            <v>256</v>
          </cell>
          <cell r="K36">
            <v>119637000</v>
          </cell>
          <cell r="L36" t="str">
            <v>Jumlah  Guru yang mengikuti lomba Guru Berprestasi dan Berdedikasi</v>
          </cell>
          <cell r="M36">
            <v>216</v>
          </cell>
          <cell r="N36">
            <v>76102000</v>
          </cell>
        </row>
        <row r="37">
          <cell r="B37" t="str">
            <v>Pembinaan Musyawarah Guru Mata Pelajaran</v>
          </cell>
          <cell r="C37" t="str">
            <v>Jumlah guru mata pelajaran yang bermusyawarah</v>
          </cell>
          <cell r="J37">
            <v>585</v>
          </cell>
          <cell r="K37">
            <v>138715000</v>
          </cell>
          <cell r="L37" t="str">
            <v>Jumlah  Guru yang Mengikuti MGMP</v>
          </cell>
          <cell r="M37">
            <v>585</v>
          </cell>
          <cell r="N37">
            <v>138715000</v>
          </cell>
        </row>
        <row r="38">
          <cell r="B38" t="str">
            <v>Program Manajemen Pelayanan Pendidikan</v>
          </cell>
          <cell r="C38" t="str">
            <v>Persentase angka partisipasi pendidikan tinggi</v>
          </cell>
          <cell r="D38">
            <v>0</v>
          </cell>
          <cell r="E38">
            <v>0</v>
          </cell>
          <cell r="F38">
            <v>0</v>
          </cell>
          <cell r="G38">
            <v>19982650000</v>
          </cell>
          <cell r="J38" t="str">
            <v>1 tahun</v>
          </cell>
          <cell r="K38">
            <v>16324360500</v>
          </cell>
          <cell r="L38" t="str">
            <v>Terpenuhinya pendidikan yang berkualitas</v>
          </cell>
          <cell r="M38" t="str">
            <v>1 tahun</v>
          </cell>
          <cell r="N38">
            <v>18955770500</v>
          </cell>
        </row>
        <row r="39">
          <cell r="B39" t="str">
            <v>Kegiatan Pelaksanaan Kerjasama Secara Kelembagaan DiBidang Pendidikan</v>
          </cell>
          <cell r="C39" t="str">
            <v>Jumlah mahasiswa menerima bantuan pendidikan tinggi</v>
          </cell>
          <cell r="J39">
            <v>3875</v>
          </cell>
          <cell r="K39">
            <v>15678905000</v>
          </cell>
          <cell r="L39" t="str">
            <v>Terlaksananya pemberian bea siswa kepada mahasiswaberprestasi dan kurang mampu</v>
          </cell>
          <cell r="M39">
            <v>4500</v>
          </cell>
          <cell r="N39">
            <v>18243785000</v>
          </cell>
        </row>
        <row r="40">
          <cell r="B40" t="str">
            <v>Kegiatan Pembinaan Dewan Pendidikan</v>
          </cell>
          <cell r="C40" t="str">
            <v>Jumlah program dewan pendidikan</v>
          </cell>
          <cell r="J40">
            <v>13</v>
          </cell>
          <cell r="K40">
            <v>410187500</v>
          </cell>
          <cell r="L40" t="str">
            <v>Jumlah pengelolaan Dewan Pendidikan</v>
          </cell>
          <cell r="M40">
            <v>13</v>
          </cell>
          <cell r="N40">
            <v>410187500</v>
          </cell>
        </row>
        <row r="41">
          <cell r="B41" t="str">
            <v>Penyediaan Jasa Guru PTT dan Guru Kontrak  (Berdasarkan UU ASN berubah nama menjadi P3K)</v>
          </cell>
          <cell r="C41" t="str">
            <v>Jumlah Guru Non PNS Upahjasa daerah terpencil dan guru agama menerima Insentif</v>
          </cell>
        </row>
        <row r="42">
          <cell r="C42" t="str">
            <v>Upah jasa Tenaga Kependiikan</v>
          </cell>
        </row>
        <row r="43">
          <cell r="C43" t="str">
            <v>Upah jasa  guru daerah terpencil</v>
          </cell>
        </row>
        <row r="44">
          <cell r="C44" t="str">
            <v>Upah jasa guru agama</v>
          </cell>
        </row>
        <row r="45">
          <cell r="C45" t="str">
            <v>Honor daerah</v>
          </cell>
        </row>
        <row r="46">
          <cell r="B46" t="str">
            <v>DINAS KESEHATAN</v>
          </cell>
          <cell r="N46">
            <v>43315</v>
          </cell>
        </row>
        <row r="47">
          <cell r="B47" t="str">
            <v>Program Standarisasi Pelayanan Kesehatan</v>
          </cell>
          <cell r="C47" t="str">
            <v>persentase FKTP yang memberikan pelayanan sesuai standar</v>
          </cell>
          <cell r="D47" t="str">
            <v>- 7- 50</v>
          </cell>
          <cell r="F47" t="str">
            <v>- 7- 50</v>
          </cell>
          <cell r="G47">
            <v>13049940580</v>
          </cell>
          <cell r="J47">
            <v>0.8</v>
          </cell>
          <cell r="K47">
            <v>13899362040</v>
          </cell>
          <cell r="M47">
            <v>0.75</v>
          </cell>
          <cell r="N47">
            <v>24071476237</v>
          </cell>
        </row>
        <row r="48">
          <cell r="B48" t="str">
            <v>Kegiatan Evaluasi Dan Pengembangan Standar PelayananKesehatan</v>
          </cell>
          <cell r="C48" t="str">
            <v>persentase masyarakat kurang mampu yang memiliki jaminan kesehatan nasional</v>
          </cell>
          <cell r="J48">
            <v>0.85</v>
          </cell>
          <cell r="K48">
            <v>12361681540</v>
          </cell>
          <cell r="L48" t="str">
            <v>Terlaksanannya Jaminan Kesehatan Nasional APBN bagi Masyarakat kurang mampu</v>
          </cell>
          <cell r="M48">
            <v>0.28999999999999998</v>
          </cell>
          <cell r="N48">
            <v>22421144897</v>
          </cell>
        </row>
        <row r="49">
          <cell r="B49" t="str">
            <v xml:space="preserve">Kegiatan Peningkatan Kualitas Pelayanan Kesehatan </v>
          </cell>
          <cell r="C49" t="str">
            <v>Jumlah Puskesmas yang terakreditasi (PKM)</v>
          </cell>
          <cell r="J49">
            <v>3</v>
          </cell>
          <cell r="K49">
            <v>1274316000</v>
          </cell>
          <cell r="M49">
            <v>3</v>
          </cell>
          <cell r="N49">
            <v>816940190</v>
          </cell>
        </row>
        <row r="50">
          <cell r="C50" t="str">
            <v>Jumlah Puskesmsas yang mendapat workshop audit internal dan keselamatan pasien</v>
          </cell>
          <cell r="J50">
            <v>2</v>
          </cell>
          <cell r="L50" t="str">
            <v>Jumlah Puskesmsas yang mendapat workshop audit internal dan keselamatan pasien</v>
          </cell>
          <cell r="M50">
            <v>17</v>
          </cell>
        </row>
        <row r="51">
          <cell r="C51" t="str">
            <v>Jumlah puskesmas yang mendapatkan Pendampingan akreditasi</v>
          </cell>
          <cell r="J51">
            <v>3</v>
          </cell>
          <cell r="L51" t="str">
            <v>Jumlah puskesmas yang mendapatkan Pendampingan akreditasi</v>
          </cell>
          <cell r="M51">
            <v>3</v>
          </cell>
        </row>
        <row r="52">
          <cell r="C52" t="str">
            <v>Jumlah puskesmas yang disurvey akreditasi</v>
          </cell>
          <cell r="J52">
            <v>3</v>
          </cell>
          <cell r="L52" t="str">
            <v>Jumlah puskesmas yang disurvey akreditasi</v>
          </cell>
          <cell r="M52">
            <v>3</v>
          </cell>
        </row>
        <row r="53">
          <cell r="C53" t="str">
            <v>Jumlah Puskesmas yang dibina untuk pelayanan darah</v>
          </cell>
          <cell r="J53">
            <v>5</v>
          </cell>
          <cell r="L53" t="str">
            <v>Jumlah Puskesmas yang dibina untuk pelayanan darah</v>
          </cell>
          <cell r="M53">
            <v>17</v>
          </cell>
        </row>
        <row r="54">
          <cell r="C54" t="str">
            <v>Jumlah laboratorium Puskesmas sesuai standar</v>
          </cell>
          <cell r="J54">
            <v>3</v>
          </cell>
          <cell r="L54" t="str">
            <v>Jumlah laboratorium Puskesmas sesuai standar</v>
          </cell>
          <cell r="M54">
            <v>3</v>
          </cell>
        </row>
        <row r="55">
          <cell r="B55" t="str">
            <v>Kegiatan Peningkatan Standarisasi Pelayanan Kesehatan</v>
          </cell>
          <cell r="C55" t="str">
            <v>persentase FKTP yang memberikan pelayanan sesuai standar</v>
          </cell>
          <cell r="L55" t="str">
            <v>Penerbitan Izin Operasional Rumah Sakit (unit)</v>
          </cell>
          <cell r="M55">
            <v>0</v>
          </cell>
          <cell r="N55">
            <v>495748650</v>
          </cell>
        </row>
        <row r="56">
          <cell r="B56" t="str">
            <v>Program pengadaan, peningkatan dan perbaikan sarana dan prasarana puskesmas/ puskemas pembantu dan jaringannya</v>
          </cell>
          <cell r="C56" t="str">
            <v>Persentase kualitas sarana dan prasarana puskesmas dan jaringannya</v>
          </cell>
          <cell r="D56">
            <v>15</v>
          </cell>
          <cell r="F56">
            <v>15</v>
          </cell>
          <cell r="G56">
            <v>23513084679</v>
          </cell>
          <cell r="J56">
            <v>0.8</v>
          </cell>
          <cell r="K56">
            <v>16019868600</v>
          </cell>
          <cell r="M56">
            <v>0</v>
          </cell>
          <cell r="N56">
            <v>12150515734</v>
          </cell>
        </row>
        <row r="57">
          <cell r="B57" t="str">
            <v>Kegiatan Pembangunan Puskesmas</v>
          </cell>
          <cell r="C57" t="str">
            <v>Jumlah Puskesmas yang Terbangun</v>
          </cell>
          <cell r="J57">
            <v>1</v>
          </cell>
          <cell r="K57">
            <v>4708000000</v>
          </cell>
          <cell r="L57" t="str">
            <v>Jumlah Puskesmas yang Terbangun</v>
          </cell>
          <cell r="M57">
            <v>1</v>
          </cell>
          <cell r="N57">
            <v>2200935000</v>
          </cell>
        </row>
        <row r="58">
          <cell r="B58" t="str">
            <v>Kegiatan Pembangunan Puskesmas Pembantu</v>
          </cell>
          <cell r="C58" t="str">
            <v>Pembangunan Puskesmas Pembantu (pustu)</v>
          </cell>
          <cell r="J58">
            <v>2</v>
          </cell>
          <cell r="K58">
            <v>990760100</v>
          </cell>
          <cell r="L58" t="str">
            <v>Jumlah puskesmas pembantu yang terbangun</v>
          </cell>
          <cell r="M58">
            <v>2</v>
          </cell>
          <cell r="N58">
            <v>948956000</v>
          </cell>
        </row>
        <row r="59">
          <cell r="B59" t="str">
            <v>KegiatanPengadaan Puskesmas Keliling</v>
          </cell>
          <cell r="C59" t="str">
            <v>Jumlah Puskesmas keliling yang diadakan</v>
          </cell>
          <cell r="J59">
            <v>5</v>
          </cell>
          <cell r="K59">
            <v>2403800000</v>
          </cell>
          <cell r="L59" t="str">
            <v>Jumlah Puskesmas keliling yang diadakan</v>
          </cell>
          <cell r="M59">
            <v>3</v>
          </cell>
          <cell r="N59">
            <v>1440788250</v>
          </cell>
        </row>
        <row r="60">
          <cell r="B60" t="str">
            <v>Kegiatan Pengadaan Sarana dan Prasarana Puskesmas</v>
          </cell>
          <cell r="C60" t="str">
            <v>Jumlah sarana dan prasarana puskesmas yang diadakan</v>
          </cell>
          <cell r="J60">
            <v>10</v>
          </cell>
          <cell r="K60">
            <v>6611171000</v>
          </cell>
          <cell r="L60" t="str">
            <v>Persentase  Sarana dan prasarana yang diadakan di puskesmas</v>
          </cell>
          <cell r="M60">
            <v>1</v>
          </cell>
          <cell r="N60">
            <v>5939648984</v>
          </cell>
        </row>
        <row r="61">
          <cell r="B61" t="str">
            <v>Program kemitraan peningkatan pelayanan kesehatan</v>
          </cell>
          <cell r="C61" t="str">
            <v>Jumlah penduduk yang memiliki jaminan kesehatan</v>
          </cell>
          <cell r="D61">
            <v>150000</v>
          </cell>
          <cell r="F61">
            <v>150000</v>
          </cell>
          <cell r="G61">
            <v>17723016700</v>
          </cell>
          <cell r="J61">
            <v>148736</v>
          </cell>
          <cell r="K61">
            <v>39730926000</v>
          </cell>
          <cell r="L61" t="str">
            <v xml:space="preserve">Jumlah penduduk yang memiliki jaminan kesehatan </v>
          </cell>
          <cell r="M61">
            <v>241000</v>
          </cell>
          <cell r="N61">
            <v>44455926000</v>
          </cell>
        </row>
        <row r="62">
          <cell r="B62" t="str">
            <v>Kegiatan Kemitraan Asuransi Kesehatan Masyarakat</v>
          </cell>
          <cell r="C62" t="str">
            <v>Jumlah penduduk yang memiliki Jaminan Kesehatan Nasional yang dibiayai oleh pemerintah Daerah kabupaten (jiwa)</v>
          </cell>
          <cell r="J62">
            <v>87379</v>
          </cell>
          <cell r="K62">
            <v>39520926000</v>
          </cell>
          <cell r="L62" t="str">
            <v>Jumlah penduduk yang memiliki Jaminan Kesehatan Nasional yang dibiayai oleh pemerintah Daerah kabupaten (jiwa)</v>
          </cell>
          <cell r="M62">
            <v>87379</v>
          </cell>
          <cell r="N62">
            <v>44455926000</v>
          </cell>
        </row>
        <row r="63">
          <cell r="C63" t="str">
            <v>Jumlah penduduk yang memiliki Jaminan Kesehatan Nasional yang dibiayai oleh pemerintah Daerah kabupaten dan propinsi</v>
          </cell>
          <cell r="J63">
            <v>68736</v>
          </cell>
          <cell r="L63" t="str">
            <v>Jumlah penduduk yang memiliki Jaminan Kesehatan Nasional yang dibiayai oleh pemerintah Daerah kabupaten dan propinsi</v>
          </cell>
          <cell r="M63">
            <v>68736</v>
          </cell>
        </row>
        <row r="64">
          <cell r="B64" t="str">
            <v>Program Pengadaan, Peningkatan Sarana Dan Prasarana Rumah Sakit/ Rumah Sakit Jiwa/Rumah Sakit Paru-Paru/  Rumah Sakit Mata</v>
          </cell>
          <cell r="C64" t="str">
            <v>Peningkatan sarana danprasarana rumah sakit</v>
          </cell>
          <cell r="J64">
            <v>0</v>
          </cell>
          <cell r="K64">
            <v>1300500000</v>
          </cell>
          <cell r="N64">
            <v>1300500000</v>
          </cell>
        </row>
        <row r="65">
          <cell r="B65" t="str">
            <v>Pembangunan Rumah Sakit</v>
          </cell>
          <cell r="C65" t="str">
            <v>Jumlah dokumen hasil studikelayakan pendirian rumah sakit</v>
          </cell>
          <cell r="J65">
            <v>0</v>
          </cell>
          <cell r="K65">
            <v>816000000</v>
          </cell>
          <cell r="N65">
            <v>816000000</v>
          </cell>
        </row>
        <row r="66">
          <cell r="B66" t="str">
            <v>DINAS PU</v>
          </cell>
        </row>
        <row r="67">
          <cell r="B67" t="str">
            <v>Program pembangunan jalan dan jembatan</v>
          </cell>
          <cell r="K67">
            <v>112554092420</v>
          </cell>
          <cell r="N67">
            <v>140643327040.45999</v>
          </cell>
        </row>
        <row r="69">
          <cell r="B69" t="str">
            <v>Pembangunan Jalan</v>
          </cell>
          <cell r="C69" t="str">
            <v>Panjang Jalan yang dibangun (km)</v>
          </cell>
          <cell r="J69">
            <v>69.45</v>
          </cell>
          <cell r="K69">
            <v>106392492420</v>
          </cell>
          <cell r="L69" t="str">
            <v>Panjang Jalan yang dibangun (km)</v>
          </cell>
          <cell r="M69">
            <v>69.45</v>
          </cell>
          <cell r="N69">
            <v>133517743045.06</v>
          </cell>
        </row>
        <row r="70">
          <cell r="B70" t="str">
            <v>Pembangunan Jembatan</v>
          </cell>
          <cell r="C70" t="str">
            <v>Tersedianya Jembatan</v>
          </cell>
          <cell r="J70">
            <v>0</v>
          </cell>
          <cell r="K70">
            <v>6161600000</v>
          </cell>
          <cell r="N70">
            <v>7125583995.3999996</v>
          </cell>
        </row>
        <row r="71">
          <cell r="B71" t="str">
            <v>Program Pengembangan dan Pengelolaan Jaringan Irigasi, Rawa dan Jaringan Pengairan lainnya</v>
          </cell>
          <cell r="D71">
            <v>51.21</v>
          </cell>
          <cell r="E71">
            <v>20858270705</v>
          </cell>
          <cell r="F71">
            <v>53.18</v>
          </cell>
          <cell r="G71">
            <v>23772109678</v>
          </cell>
          <cell r="K71">
            <v>45879818000</v>
          </cell>
          <cell r="N71">
            <v>27553852866.650002</v>
          </cell>
        </row>
        <row r="73">
          <cell r="B73" t="str">
            <v xml:space="preserve">Kegiatan Pembangunan Jaringan Air Bersih/Air Minum </v>
          </cell>
          <cell r="C73" t="str">
            <v>Panjang Jaringan Air Bersih yang di bangun</v>
          </cell>
          <cell r="J73" t="str">
            <v>6 keg</v>
          </cell>
          <cell r="K73">
            <v>5382500000</v>
          </cell>
          <cell r="N73">
            <v>1788660315.9400001</v>
          </cell>
        </row>
        <row r="74">
          <cell r="B74" t="str">
            <v>Pembangunan Reservoir</v>
          </cell>
          <cell r="C74" t="str">
            <v>Jumlah IPA yang dibangun</v>
          </cell>
          <cell r="J74">
            <v>3</v>
          </cell>
          <cell r="K74">
            <v>2866000000</v>
          </cell>
          <cell r="N74">
            <v>3267850000</v>
          </cell>
        </row>
        <row r="75">
          <cell r="B75" t="str">
            <v>Pembangunan Jaringan Irigasi</v>
          </cell>
          <cell r="C75" t="str">
            <v>Panjang Jaringan Yang Ditingkatkan (km)</v>
          </cell>
          <cell r="J75">
            <v>20</v>
          </cell>
          <cell r="K75">
            <v>28893618000</v>
          </cell>
          <cell r="N75">
            <v>17328607655.709999</v>
          </cell>
        </row>
        <row r="76">
          <cell r="B76" t="str">
            <v>Pembangunan Bendung</v>
          </cell>
          <cell r="C76" t="str">
            <v>Jumlah Bendung yang Bangun</v>
          </cell>
          <cell r="J76">
            <v>3</v>
          </cell>
          <cell r="K76">
            <v>5681000000</v>
          </cell>
          <cell r="N76">
            <v>1845661395</v>
          </cell>
        </row>
        <row r="77">
          <cell r="B77" t="str">
            <v>DINAS PERTANIAN</v>
          </cell>
        </row>
        <row r="78">
          <cell r="B78" t="str">
            <v>Program peningkatan produksi hasil peternakan</v>
          </cell>
          <cell r="C78" t="str">
            <v>Jumlah Populasi ternak Besar.Jumlah Populasi ternak Kecil.Jumlah Populasi Unggas</v>
          </cell>
          <cell r="D78" t="str">
            <v>- Jumlah populasi sapi = 14.010- Jumlah populasi kambing = 10.326- Jumlah populasi ayam = 382.503</v>
          </cell>
          <cell r="F78" t="str">
            <v>- Jumlah populasi sapi = 15.021.000- Jumlah populasi kambing = 13.454.000- Jumlah populasi ayam = 1.446.811.000</v>
          </cell>
          <cell r="G78">
            <v>4714885000</v>
          </cell>
          <cell r="J78" t="str">
            <v>Ternak Besar = 17818 ekorTernak Kecil = 31.27 ekorUnggas = 462.767 ekor</v>
          </cell>
          <cell r="K78">
            <v>3363726000</v>
          </cell>
        </row>
        <row r="79">
          <cell r="B79" t="str">
            <v>Pembibitan Dan Perawatan Ternak</v>
          </cell>
          <cell r="C79" t="str">
            <v>Jumlah ternak sapi yandigemukkan (ekor)</v>
          </cell>
          <cell r="J79">
            <v>500</v>
          </cell>
          <cell r="K79">
            <v>3274000000</v>
          </cell>
        </row>
        <row r="80">
          <cell r="B80" t="str">
            <v>Program Pengembangan Prasarana dan Sarana Pertanian</v>
          </cell>
          <cell r="C80" t="str">
            <v>Jumlah Alsintan yang diadakan. Panjang jaringan irigasi desa yangdibangun/direhab. PanjangJalan Usaha Tani/ Jalan Produksi yang dibentuk/ditingkatkan</v>
          </cell>
          <cell r="D80" t="str">
            <v>1,49</v>
          </cell>
          <cell r="E80">
            <v>0</v>
          </cell>
          <cell r="J80" t="str">
            <v>Alsintan=300Unit. Jides=10Km.Luas cetaksawah baru = 0 Ha</v>
          </cell>
          <cell r="K80">
            <v>19453303350</v>
          </cell>
        </row>
        <row r="81">
          <cell r="B81" t="str">
            <v>Kegiatan Pengembangan/Rehabilitasi  Sumber-Sumber Air</v>
          </cell>
          <cell r="C81" t="str">
            <v>Panjang jides yang dibangun/rehab (km)</v>
          </cell>
          <cell r="J81">
            <v>6</v>
          </cell>
          <cell r="K81">
            <v>9522189700</v>
          </cell>
        </row>
        <row r="82">
          <cell r="B82" t="str">
            <v>Kegiatan Fasilitasi Dan Penyediaan Alat Dan Mesin Pertanaian</v>
          </cell>
          <cell r="C82" t="str">
            <v>Jumlah Pengadaan Alsintan (unit)</v>
          </cell>
          <cell r="J82">
            <v>200</v>
          </cell>
          <cell r="K82">
            <v>2863900000</v>
          </cell>
        </row>
        <row r="83">
          <cell r="B83" t="str">
            <v>Kegiatan Pembangunan Dan Peningkatan Jalan Usaha Tani</v>
          </cell>
          <cell r="C83" t="str">
            <v>Panjang Jalan Usaha Tani yangdibangun/ditingkatkan</v>
          </cell>
          <cell r="J83">
            <v>25</v>
          </cell>
          <cell r="K83">
            <v>3803413150</v>
          </cell>
        </row>
        <row r="84">
          <cell r="B84" t="str">
            <v>Kegiatan Pembangunan Dan Peningkatan Jalan Produksi</v>
          </cell>
          <cell r="C84" t="str">
            <v>Panjang jalan Produksi yangdibangun/ditingkatkan (km)</v>
          </cell>
          <cell r="J84">
            <v>12</v>
          </cell>
          <cell r="K84">
            <v>2189500000</v>
          </cell>
        </row>
        <row r="85">
          <cell r="B85" t="str">
            <v>Program Peningkatan Produksi Tanaman Perkebunan</v>
          </cell>
          <cell r="C85" t="str">
            <v>Jumlah Produksi Lada (ton)Jumlah Produksi Kakao (ton)Jumlah Produksi Kelapa Sawit (ton)</v>
          </cell>
          <cell r="D85" t="str">
            <v>385412400245630</v>
          </cell>
          <cell r="E85">
            <v>0</v>
          </cell>
          <cell r="F85" t="str">
            <v>4.094.00013.597.000258.364.000</v>
          </cell>
          <cell r="G85">
            <v>518827500</v>
          </cell>
          <cell r="J85" t="str">
            <v>4.30116.147285.102</v>
          </cell>
          <cell r="K85">
            <v>5326616250</v>
          </cell>
        </row>
        <row r="86">
          <cell r="B86" t="str">
            <v>Kegiatan Ekstensifikasi, Intensifikasi Dan PeremajaanTanaman Kakao</v>
          </cell>
          <cell r="C86" t="str">
            <v>Jumlah Luasan Tanaman Kakaoyang diidentifikasikan /direhabilitasi/diremajakan (Ha)</v>
          </cell>
          <cell r="J86">
            <v>2000</v>
          </cell>
          <cell r="K86">
            <v>4258101250</v>
          </cell>
        </row>
        <row r="87">
          <cell r="B87" t="str">
            <v>DINAS KELAUTAN DAN PERIKANAN</v>
          </cell>
        </row>
        <row r="88">
          <cell r="B88" t="str">
            <v>Program Pengembangan Budidaya Perikanan</v>
          </cell>
          <cell r="C88" t="str">
            <v>Jumlah produksiPerikanan Budidaya (ton)</v>
          </cell>
          <cell r="D88">
            <v>42922</v>
          </cell>
          <cell r="F88">
            <v>44210000</v>
          </cell>
          <cell r="G88">
            <v>1657296400</v>
          </cell>
          <cell r="J88">
            <v>45497</v>
          </cell>
          <cell r="K88">
            <v>5734924650</v>
          </cell>
          <cell r="M88">
            <v>45497</v>
          </cell>
        </row>
        <row r="89">
          <cell r="B89" t="str">
            <v>Kegiatan Pembangunan Jalan Produksi Tambak</v>
          </cell>
          <cell r="C89" t="str">
            <v>Jumlah jalan produksi tambakyang dibangun (km)</v>
          </cell>
          <cell r="J89">
            <v>25</v>
          </cell>
          <cell r="K89">
            <v>1569230000</v>
          </cell>
        </row>
        <row r="90">
          <cell r="B90" t="str">
            <v xml:space="preserve">Kegiatan Pembangunan Jembatan Tambak Dan Plat Duiker </v>
          </cell>
          <cell r="C90" t="str">
            <v>Jumlah jembatan tambak yangdibangun (unit)</v>
          </cell>
          <cell r="J90">
            <v>5</v>
          </cell>
          <cell r="K90">
            <v>1757140000</v>
          </cell>
          <cell r="M90">
            <v>5</v>
          </cell>
        </row>
        <row r="91">
          <cell r="B91" t="str">
            <v>Kegiatan Pembangunan/Rehabilitasi  Sarana PrasaranaBudidaya</v>
          </cell>
          <cell r="C91" t="str">
            <v>Jumlah Balai Benih Ikan yangdirehab/dibangun (unit/paket)</v>
          </cell>
          <cell r="J91">
            <v>1</v>
          </cell>
          <cell r="K91">
            <v>1719889650</v>
          </cell>
          <cell r="M91">
            <v>1</v>
          </cell>
        </row>
        <row r="92">
          <cell r="B92" t="str">
            <v>Program pengembangan perikanan tangkap</v>
          </cell>
          <cell r="C92" t="str">
            <v>Jumlah produksi Perikanan Tangkap (ton)</v>
          </cell>
          <cell r="D92">
            <v>8659</v>
          </cell>
          <cell r="F92">
            <v>8702300</v>
          </cell>
          <cell r="G92">
            <v>7416554300</v>
          </cell>
          <cell r="J92">
            <v>8745.59</v>
          </cell>
          <cell r="K92">
            <v>9378642325</v>
          </cell>
        </row>
        <row r="93">
          <cell r="B93" t="str">
            <v>Kegiatan Pembangunan Tempat Pelelangan Ikan</v>
          </cell>
          <cell r="C93" t="str">
            <v>Jumlah Tambatan,TPI,fasilitaspokok dan penunjang PPI yangdibangun,direhab (Unit)</v>
          </cell>
          <cell r="J93">
            <v>1</v>
          </cell>
          <cell r="K93">
            <v>6026577325</v>
          </cell>
          <cell r="M93">
            <v>1</v>
          </cell>
        </row>
        <row r="94">
          <cell r="B94" t="str">
            <v>Kegiatan Pegembangan Sarana Prasarana Penangkapan Ikan</v>
          </cell>
          <cell r="C94" t="str">
            <v>Jumlah Bantuan MesinKetinting/Mesin tempel yang diadakan (Unit)</v>
          </cell>
          <cell r="J94">
            <v>40</v>
          </cell>
          <cell r="K94">
            <v>2389275000</v>
          </cell>
          <cell r="M94">
            <v>40</v>
          </cell>
        </row>
        <row r="95">
          <cell r="B95" t="str">
            <v>Kegiatan Pembangunan/Penerapan Teknologi PerikananTangkap</v>
          </cell>
          <cell r="C95" t="str">
            <v>Jumlah apartemen ikan yangdiadakan (Unit)</v>
          </cell>
          <cell r="J95">
            <v>2</v>
          </cell>
          <cell r="K95">
            <v>889000000</v>
          </cell>
          <cell r="M95">
            <v>2</v>
          </cell>
        </row>
        <row r="96">
          <cell r="B96" t="str">
            <v>Program Optimalisasi pengelolaan dan pemasaran produksi perikanan</v>
          </cell>
          <cell r="C96" t="str">
            <v>Jumlah produksiPengolahanikan  (ton)</v>
          </cell>
          <cell r="D96">
            <v>302.39999999999998</v>
          </cell>
          <cell r="F96">
            <v>303750</v>
          </cell>
          <cell r="G96">
            <v>1482852500</v>
          </cell>
          <cell r="J96">
            <v>305.27</v>
          </cell>
          <cell r="K96">
            <v>1919115000</v>
          </cell>
          <cell r="M96">
            <v>305.27</v>
          </cell>
        </row>
        <row r="97">
          <cell r="B97" t="str">
            <v>Kegiatan Optimalisasi Pengelolaan Dan Pemasaran HasilPerikanan</v>
          </cell>
          <cell r="C97" t="str">
            <v>Jumlah Sarana prasarana pokokdan Pendukung Industri perikanan yang dibangun/direhab/diadakan (Unit)</v>
          </cell>
          <cell r="J97">
            <v>20</v>
          </cell>
          <cell r="K97">
            <v>1426630000</v>
          </cell>
          <cell r="M97">
            <v>20</v>
          </cell>
        </row>
        <row r="98">
          <cell r="B98" t="str">
            <v>DPMPTSP</v>
          </cell>
        </row>
        <row r="99">
          <cell r="B99" t="str">
            <v>Program Peningkatan Promosi dan Kerjasama Investasi</v>
          </cell>
          <cell r="C99" t="str">
            <v>- persentase jumlah promosi yang dilaksanakan- Nilai investasi PMA $ dan PMDN Rp.</v>
          </cell>
          <cell r="D99" t="str">
            <v>0</v>
          </cell>
          <cell r="E99">
            <v>0</v>
          </cell>
          <cell r="F99" t="str">
            <v>0</v>
          </cell>
          <cell r="G99">
            <v>334386400</v>
          </cell>
          <cell r="J99" t="str">
            <v>n/a</v>
          </cell>
          <cell r="K99">
            <v>543029000</v>
          </cell>
          <cell r="M99">
            <v>557902300</v>
          </cell>
        </row>
        <row r="100">
          <cell r="B100" t="str">
            <v>Kegiatan Penyelenggaraan Pameran Investasi</v>
          </cell>
          <cell r="C100" t="str">
            <v>Jumlah keikutsertaan pameraninvestasi tingkat propinsiregional dan nasional</v>
          </cell>
          <cell r="J100" t="str">
            <v>n/a</v>
          </cell>
          <cell r="K100">
            <v>331030000</v>
          </cell>
          <cell r="M100">
            <v>0</v>
          </cell>
        </row>
        <row r="101">
          <cell r="B101" t="str">
            <v>Program Peningkatan Iklim Investasi dan Realisasi Investasi</v>
          </cell>
          <cell r="C101" t="str">
            <v>Jumlah minat dan rencana investasi (investor)</v>
          </cell>
          <cell r="D101">
            <v>25</v>
          </cell>
          <cell r="E101">
            <v>0</v>
          </cell>
          <cell r="F101">
            <v>30</v>
          </cell>
          <cell r="G101">
            <v>91747600</v>
          </cell>
          <cell r="J101" t="str">
            <v>n/a</v>
          </cell>
          <cell r="K101">
            <v>237077000</v>
          </cell>
          <cell r="M101">
            <v>519097000</v>
          </cell>
        </row>
        <row r="102">
          <cell r="B102" t="str">
            <v>Memfasilitasi Dan Koordinasi Kerjasama Di Bidang Investasi</v>
          </cell>
          <cell r="C102" t="str">
            <v>Jumlah UMKM perusahaan yangdifasilitasi</v>
          </cell>
          <cell r="J102" t="str">
            <v>n/a</v>
          </cell>
          <cell r="K102">
            <v>73879000</v>
          </cell>
        </row>
        <row r="103">
          <cell r="B103" t="str">
            <v>Penyusunan Cetak Biru (Master Plan) Pengembangan Penanaman Modal</v>
          </cell>
          <cell r="C103" t="str">
            <v>Database bidang penanamanmodal</v>
          </cell>
          <cell r="J103" t="str">
            <v>n/a</v>
          </cell>
          <cell r="K103">
            <v>84596000</v>
          </cell>
        </row>
        <row r="104">
          <cell r="B104" t="str">
            <v>Program Pengawasan dan Pengendalian PM dan PTSP</v>
          </cell>
          <cell r="C104" t="str">
            <v>persentase PMA dan PMDN yang dibina</v>
          </cell>
          <cell r="D104" t="str">
            <v>0</v>
          </cell>
          <cell r="E104">
            <v>0</v>
          </cell>
          <cell r="F104" t="str">
            <v>0</v>
          </cell>
          <cell r="G104">
            <v>0</v>
          </cell>
          <cell r="J104" t="str">
            <v>n/a</v>
          </cell>
          <cell r="K104">
            <v>0</v>
          </cell>
        </row>
      </sheetData>
      <sheetData sheetId="5"/>
      <sheetData sheetId="6"/>
      <sheetData sheetId="7">
        <row r="3">
          <cell r="B3" t="str">
            <v>DINAS PENDIDIKAN</v>
          </cell>
          <cell r="J3" t="str">
            <v>Target</v>
          </cell>
          <cell r="K3" t="str">
            <v>Anggaran</v>
          </cell>
        </row>
        <row r="4">
          <cell r="B4" t="str">
            <v>Program Pendidikan Anak Usia Dini</v>
          </cell>
          <cell r="C4" t="str">
            <v>APK PAUD formal dan NonFormal</v>
          </cell>
          <cell r="D4">
            <v>0</v>
          </cell>
          <cell r="E4">
            <v>0</v>
          </cell>
          <cell r="F4">
            <v>0</v>
          </cell>
          <cell r="G4">
            <v>1559495000</v>
          </cell>
          <cell r="J4">
            <v>0.49</v>
          </cell>
          <cell r="K4">
            <v>3575607600</v>
          </cell>
        </row>
        <row r="5">
          <cell r="B5" t="str">
            <v xml:space="preserve">Kegiatan Penambahan Ruang Kelas Sekolah </v>
          </cell>
          <cell r="C5" t="str">
            <v>Jumlah RKB yang dibangun</v>
          </cell>
          <cell r="J5">
            <v>8</v>
          </cell>
          <cell r="K5">
            <v>1667125000</v>
          </cell>
        </row>
        <row r="6">
          <cell r="B6" t="str">
            <v>Kegiatan Penyelenggaraan Pendidikan Anak Usia Dini</v>
          </cell>
          <cell r="C6" t="str">
            <v>Jumlah TK yang mendapatkanpelayanan PAUD</v>
          </cell>
          <cell r="J6">
            <v>11</v>
          </cell>
          <cell r="K6">
            <v>607875000</v>
          </cell>
        </row>
        <row r="7">
          <cell r="B7" t="str">
            <v xml:space="preserve">Kegiatan Pembangunan Pagar Sekolah </v>
          </cell>
          <cell r="C7" t="str">
            <v>Pagar sekolah yang dibangun</v>
          </cell>
          <cell r="J7">
            <v>0</v>
          </cell>
          <cell r="K7">
            <v>19866600</v>
          </cell>
        </row>
        <row r="8">
          <cell r="B8" t="str">
            <v>Program Wajib Belajar Pendidikan Dasar Sembilan Tahun</v>
          </cell>
          <cell r="C8" t="str">
            <v>AK SD</v>
          </cell>
          <cell r="D8">
            <v>80</v>
          </cell>
          <cell r="F8">
            <v>84</v>
          </cell>
          <cell r="G8">
            <v>88822422831</v>
          </cell>
          <cell r="J8">
            <v>99.44</v>
          </cell>
          <cell r="K8">
            <v>96542666148</v>
          </cell>
        </row>
        <row r="9">
          <cell r="C9" t="str">
            <v>AK SMP</v>
          </cell>
          <cell r="D9">
            <v>20</v>
          </cell>
          <cell r="F9">
            <v>20</v>
          </cell>
          <cell r="J9">
            <v>98.87</v>
          </cell>
        </row>
        <row r="10">
          <cell r="C10" t="str">
            <v>AM SD</v>
          </cell>
          <cell r="D10">
            <v>122</v>
          </cell>
          <cell r="F10">
            <v>135</v>
          </cell>
          <cell r="J10">
            <v>90.22</v>
          </cell>
        </row>
        <row r="11">
          <cell r="C11" t="str">
            <v>AM SMP</v>
          </cell>
          <cell r="D11">
            <v>51.98</v>
          </cell>
          <cell r="F11">
            <v>51.98</v>
          </cell>
          <cell r="J11">
            <v>93.54</v>
          </cell>
        </row>
        <row r="12">
          <cell r="C12" t="str">
            <v>APK SD</v>
          </cell>
          <cell r="D12">
            <v>50</v>
          </cell>
          <cell r="F12">
            <v>50</v>
          </cell>
          <cell r="J12">
            <v>108.6</v>
          </cell>
        </row>
        <row r="13">
          <cell r="C13" t="str">
            <v>APK SMP</v>
          </cell>
          <cell r="D13">
            <v>50</v>
          </cell>
          <cell r="F13">
            <v>50</v>
          </cell>
          <cell r="J13">
            <v>104.03</v>
          </cell>
        </row>
        <row r="14">
          <cell r="C14" t="str">
            <v>APM SD</v>
          </cell>
          <cell r="D14">
            <v>41.85</v>
          </cell>
          <cell r="F14">
            <v>42.3</v>
          </cell>
          <cell r="J14">
            <v>99.1</v>
          </cell>
        </row>
        <row r="15">
          <cell r="C15" t="str">
            <v>APM SMP</v>
          </cell>
          <cell r="D15">
            <v>70</v>
          </cell>
          <cell r="F15">
            <v>70</v>
          </cell>
          <cell r="J15">
            <v>81.34</v>
          </cell>
        </row>
        <row r="16">
          <cell r="C16" t="str">
            <v>APS 7-12 thn</v>
          </cell>
          <cell r="J16">
            <v>95.22</v>
          </cell>
        </row>
        <row r="17">
          <cell r="C17" t="str">
            <v>APS 13-15 thn</v>
          </cell>
          <cell r="J17">
            <v>96.44</v>
          </cell>
        </row>
        <row r="18">
          <cell r="C18" t="str">
            <v>APtS SD</v>
          </cell>
          <cell r="J18">
            <v>0.23</v>
          </cell>
        </row>
        <row r="19">
          <cell r="C19" t="str">
            <v>APtS SMP</v>
          </cell>
          <cell r="J19">
            <v>0.39</v>
          </cell>
        </row>
        <row r="20">
          <cell r="B20" t="str">
            <v xml:space="preserve">Kegiatan Penambahan Ruang Kelas Sekolah </v>
          </cell>
          <cell r="C20" t="str">
            <v>Jumlah RKB SD yang dibangun</v>
          </cell>
          <cell r="J20">
            <v>51</v>
          </cell>
          <cell r="K20">
            <v>15167388269</v>
          </cell>
        </row>
        <row r="21">
          <cell r="C21" t="str">
            <v>Jumlah RKB SMP yang dibangun</v>
          </cell>
          <cell r="J21">
            <v>22</v>
          </cell>
        </row>
        <row r="22">
          <cell r="B22" t="str">
            <v>Kegiatan Penyediaan Bantuan Operasional Sekolah (Bos) Jenjang SD/MI/SDLB Dan SMP/MTS Serta Pesantren Salafiyah Dan Satuan Pendidikan NonIslam Setara SD Dan SMP</v>
          </cell>
          <cell r="C22" t="str">
            <v>Jumlah sekolah penerima dana BOS</v>
          </cell>
          <cell r="J22">
            <v>0</v>
          </cell>
          <cell r="K22">
            <v>36436064000</v>
          </cell>
        </row>
        <row r="23">
          <cell r="B23" t="str">
            <v>Kegiatan Pembangunan Pagar Sekolah</v>
          </cell>
          <cell r="C23" t="str">
            <v>Kegiatan Panjang  pagar SD yang dibangun</v>
          </cell>
          <cell r="J23">
            <v>3000</v>
          </cell>
          <cell r="K23">
            <v>6169343669</v>
          </cell>
        </row>
        <row r="24">
          <cell r="C24" t="str">
            <v>Kegiatan Panjang  pagar SMP yang dibangun</v>
          </cell>
          <cell r="J24">
            <v>1000</v>
          </cell>
        </row>
        <row r="25">
          <cell r="B25" t="str">
            <v>Kegiatan Pelayanan Pendidikan Gratis</v>
          </cell>
          <cell r="C25" t="str">
            <v>Jumlah sekolah yang menerimaDana Operasional PendidikanGratis SD sederajat</v>
          </cell>
          <cell r="J25">
            <v>211</v>
          </cell>
          <cell r="K25">
            <v>10598605800</v>
          </cell>
        </row>
        <row r="26">
          <cell r="B26" t="str">
            <v>Program Pendidikan Non Formal</v>
          </cell>
          <cell r="C26" t="str">
            <v>ANGKA MELEK HURUF</v>
          </cell>
          <cell r="D26">
            <v>0</v>
          </cell>
          <cell r="E26">
            <v>0</v>
          </cell>
          <cell r="F26">
            <v>0</v>
          </cell>
          <cell r="G26">
            <v>1013632500</v>
          </cell>
          <cell r="J26">
            <v>97.33</v>
          </cell>
          <cell r="K26">
            <v>861962500</v>
          </cell>
        </row>
        <row r="27">
          <cell r="B27" t="str">
            <v>Kegiatan Pemberian Bantuan Operasional Pendidikan NonFormal</v>
          </cell>
          <cell r="C27" t="str">
            <v>Jumlah waraga belajar kejar pakat A,B dan C</v>
          </cell>
          <cell r="J27" t="str">
            <v>Paket A=40 org,Pakt B 100 org,Paket C 125 org</v>
          </cell>
          <cell r="K27">
            <v>395500000</v>
          </cell>
        </row>
        <row r="28">
          <cell r="B28" t="str">
            <v>Kegiatan Pelaksanaan Ujian Sekolah dan Ujian Nasional Kesetaraan</v>
          </cell>
          <cell r="C28" t="str">
            <v>Jumlah peserta ujian kesetaraan</v>
          </cell>
          <cell r="J28">
            <v>225</v>
          </cell>
          <cell r="K28">
            <v>197902500</v>
          </cell>
        </row>
        <row r="29">
          <cell r="B29" t="str">
            <v>Program Peningkatan Mutu Pendidik dan Tenaga Kependidikan</v>
          </cell>
          <cell r="C29" t="str">
            <v>Persentase Peningkatan mutu guru mata pelajaran (%)</v>
          </cell>
          <cell r="D29">
            <v>0</v>
          </cell>
          <cell r="E29">
            <v>0</v>
          </cell>
          <cell r="F29">
            <v>0</v>
          </cell>
          <cell r="G29">
            <v>672081000</v>
          </cell>
          <cell r="J29">
            <v>0</v>
          </cell>
          <cell r="K29">
            <v>751749000</v>
          </cell>
        </row>
        <row r="30">
          <cell r="C30" t="str">
            <v>Guru bersertifikat</v>
          </cell>
          <cell r="J30">
            <v>73</v>
          </cell>
        </row>
        <row r="31">
          <cell r="C31" t="str">
            <v>Guru berkualifikasi S-1/D-IV</v>
          </cell>
          <cell r="J31">
            <v>89</v>
          </cell>
        </row>
        <row r="32">
          <cell r="C32" t="str">
            <v>Rasio guru:murid SD</v>
          </cell>
          <cell r="J32">
            <v>32</v>
          </cell>
        </row>
        <row r="33">
          <cell r="C33" t="str">
            <v>Rasio guru:murid SMP</v>
          </cell>
          <cell r="J33">
            <v>36</v>
          </cell>
        </row>
        <row r="34">
          <cell r="B34" t="str">
            <v>Kegiatan Pelaksanaan Sertifikasi Pendidik</v>
          </cell>
          <cell r="C34" t="str">
            <v>Jumlah peserta sosialisasi</v>
          </cell>
          <cell r="J34">
            <v>206</v>
          </cell>
          <cell r="K34">
            <v>90370000</v>
          </cell>
        </row>
        <row r="35">
          <cell r="B35" t="str">
            <v>Kegiatan Pembinaan kelompok kerja guru</v>
          </cell>
          <cell r="C35" t="str">
            <v>Jumlah guru pemandu tiap mata pelajaran</v>
          </cell>
          <cell r="J35">
            <v>362</v>
          </cell>
          <cell r="K35">
            <v>132548000</v>
          </cell>
        </row>
        <row r="36">
          <cell r="B36" t="str">
            <v>Kegiatan Pembinaan kelompok kerja guru</v>
          </cell>
          <cell r="C36" t="str">
            <v>Jumlah guru pemandu tiap mata pelajaran</v>
          </cell>
          <cell r="J36">
            <v>362</v>
          </cell>
          <cell r="K36">
            <v>132498000</v>
          </cell>
        </row>
        <row r="37">
          <cell r="B37" t="str">
            <v>Pengembangan Sistem Penghargaan Dan Perlindungan Terhadap Profesi Pendidik</v>
          </cell>
          <cell r="C37" t="str">
            <v>Jumlah guru mengikuti lomba guru berprestasi</v>
          </cell>
          <cell r="J37">
            <v>256</v>
          </cell>
          <cell r="K37">
            <v>119637000</v>
          </cell>
        </row>
        <row r="38">
          <cell r="B38" t="str">
            <v>Pembinaan Musyawarah Guru Mata Pelajaran</v>
          </cell>
          <cell r="C38" t="str">
            <v>Jumlah guru mata pelajaran yang bermusyawarah</v>
          </cell>
          <cell r="J38">
            <v>585</v>
          </cell>
          <cell r="K38">
            <v>138715000</v>
          </cell>
        </row>
        <row r="39">
          <cell r="B39" t="str">
            <v>Program Manajemen Pelayanan Pendidikan</v>
          </cell>
          <cell r="C39" t="str">
            <v>Persentase angka partisipasi pendidikan tinggi</v>
          </cell>
          <cell r="D39">
            <v>0</v>
          </cell>
          <cell r="E39">
            <v>0</v>
          </cell>
          <cell r="F39">
            <v>0</v>
          </cell>
          <cell r="G39">
            <v>19982650000</v>
          </cell>
          <cell r="J39">
            <v>0.2</v>
          </cell>
          <cell r="K39">
            <v>16324360500</v>
          </cell>
        </row>
        <row r="40">
          <cell r="B40" t="str">
            <v>Kegiatan Pelaksanaan Kerjasama Secara Kelembagaan DiBidang Pendidikan</v>
          </cell>
          <cell r="C40" t="str">
            <v>Jumlah mahasiswa menerima bantuan pendidikan tinggi</v>
          </cell>
          <cell r="J40">
            <v>3875</v>
          </cell>
          <cell r="K40">
            <v>15678905000</v>
          </cell>
        </row>
        <row r="41">
          <cell r="B41" t="str">
            <v>Kegiatan Pembinaan Dewan Pendidikan</v>
          </cell>
          <cell r="C41" t="str">
            <v>Jumlah program dewan pendidikan</v>
          </cell>
          <cell r="J41">
            <v>1</v>
          </cell>
          <cell r="K41">
            <v>410187500</v>
          </cell>
        </row>
        <row r="42">
          <cell r="B42" t="str">
            <v>Penyediaan Jasa Guru PTT dan Guru Kontrak  (Berdasarkan UU ASN berubah nama menjadi P3K)</v>
          </cell>
          <cell r="C42" t="str">
            <v>Jumlah Guru Non PNS Upahjasa daerah terpencil dan guru agama menerima Insentif</v>
          </cell>
        </row>
        <row r="43">
          <cell r="C43" t="str">
            <v>Upah jasa Tenaga Kependiikan</v>
          </cell>
          <cell r="J43">
            <v>89</v>
          </cell>
        </row>
        <row r="44">
          <cell r="C44" t="str">
            <v>Upah jasa  guru daerah terpencil</v>
          </cell>
          <cell r="J44">
            <v>146</v>
          </cell>
        </row>
        <row r="45">
          <cell r="C45" t="str">
            <v>Upah jasa guru agama</v>
          </cell>
          <cell r="J45">
            <v>52</v>
          </cell>
        </row>
        <row r="46">
          <cell r="C46" t="str">
            <v>Honor daerah</v>
          </cell>
          <cell r="J46">
            <v>0</v>
          </cell>
        </row>
        <row r="47">
          <cell r="B47" t="str">
            <v>DINAS KESEHATAN</v>
          </cell>
        </row>
        <row r="48">
          <cell r="B48" t="str">
            <v>Program Standarisasi Pelayanan Kesehatan</v>
          </cell>
          <cell r="C48" t="str">
            <v>Peningkatan Pelayanan Standarisasi Kesehatan</v>
          </cell>
          <cell r="D48" t="str">
            <v>- 7- 50</v>
          </cell>
          <cell r="F48" t="str">
            <v>- 7- 50</v>
          </cell>
          <cell r="G48">
            <v>13049940580</v>
          </cell>
          <cell r="K48">
            <v>13899362040</v>
          </cell>
        </row>
        <row r="49">
          <cell r="B49" t="str">
            <v>Kegiatan Evaluasi Dan Pengembangan Standar PelayananKesehatan</v>
          </cell>
          <cell r="C49" t="str">
            <v>Terlaksananya klaim Dana Kapitasi JKN</v>
          </cell>
          <cell r="J49">
            <v>1</v>
          </cell>
          <cell r="K49">
            <v>12361681540</v>
          </cell>
        </row>
        <row r="50">
          <cell r="B50" t="str">
            <v xml:space="preserve">Kegiatan Peningkatan Kualitas Pelayanan Kesehatan </v>
          </cell>
          <cell r="C50" t="str">
            <v>Jumlah Puskesmas yang terakreditasi (PKM)</v>
          </cell>
          <cell r="J50">
            <v>3</v>
          </cell>
          <cell r="K50">
            <v>1274316000</v>
          </cell>
        </row>
        <row r="51">
          <cell r="C51" t="str">
            <v>Pembinaan SP2TP (PKM)</v>
          </cell>
          <cell r="J51">
            <v>17</v>
          </cell>
        </row>
        <row r="52">
          <cell r="C52" t="str">
            <v>Pembinaan Manajemen Puskesmas (PKM)</v>
          </cell>
          <cell r="J52">
            <v>17</v>
          </cell>
        </row>
        <row r="53">
          <cell r="C53" t="str">
            <v>Pembinaan tenaga teladan (PKM)</v>
          </cell>
          <cell r="J53">
            <v>17</v>
          </cell>
        </row>
        <row r="54">
          <cell r="C54" t="str">
            <v>Penilaian tenaga teladan (PKM)</v>
          </cell>
          <cell r="J54">
            <v>17</v>
          </cell>
        </row>
        <row r="55">
          <cell r="C55" t="str">
            <v>Penyusunan makalah tenaga kesehatan (PKM)</v>
          </cell>
          <cell r="J55">
            <v>17</v>
          </cell>
        </row>
        <row r="56">
          <cell r="B56" t="str">
            <v>Kegiatan Peningkatan Standarisasi Pelayanan Kesehatan</v>
          </cell>
          <cell r="C56" t="str">
            <v>Jumlah masyarakat yang mendapatkan pelayanan</v>
          </cell>
          <cell r="J56">
            <v>1</v>
          </cell>
          <cell r="K56">
            <v>1033891500</v>
          </cell>
        </row>
        <row r="57">
          <cell r="B57" t="str">
            <v>Program pengadaan, peningkatan dan perbaikan sarana dan prasarana puskesmas/ puskemas pembantu dan jaringannya</v>
          </cell>
          <cell r="C57" t="str">
            <v>Peningkatan dan Perbaikan Sarana dan Prasarana Puskesmas/Puskesmas Pembantu dan Jaringannya</v>
          </cell>
          <cell r="D57">
            <v>15</v>
          </cell>
          <cell r="F57">
            <v>15</v>
          </cell>
          <cell r="G57">
            <v>23513084679</v>
          </cell>
          <cell r="J57">
            <v>17</v>
          </cell>
          <cell r="K57">
            <v>16019868600</v>
          </cell>
        </row>
        <row r="58">
          <cell r="B58" t="str">
            <v>Kegiatan Pembangunan Puskesmas</v>
          </cell>
          <cell r="C58" t="str">
            <v>Jumlah Puskesmas yang Terbangun</v>
          </cell>
          <cell r="J58">
            <v>0</v>
          </cell>
          <cell r="K58">
            <v>4708000000</v>
          </cell>
        </row>
        <row r="59">
          <cell r="B59" t="str">
            <v>Kegiatan Pembangunan Puskesmas Pembantu</v>
          </cell>
          <cell r="C59" t="str">
            <v>Pembangunan Puskesmas Pembantu (pustu)</v>
          </cell>
          <cell r="J59">
            <v>0</v>
          </cell>
          <cell r="K59">
            <v>990760100</v>
          </cell>
        </row>
        <row r="60">
          <cell r="B60" t="str">
            <v>KegiatanPengadaan Puskesmas Keliling</v>
          </cell>
          <cell r="C60" t="str">
            <v>Jumlah Puskesmas keliling yang diadakan</v>
          </cell>
          <cell r="J60">
            <v>0</v>
          </cell>
          <cell r="K60">
            <v>2403800000</v>
          </cell>
        </row>
        <row r="61">
          <cell r="B61" t="str">
            <v>Kegiatan Pengadaan Sarana dan Prasarana Puskesmas</v>
          </cell>
          <cell r="C61" t="str">
            <v>Jumlah sarana dan prasarana puskesmas yang diadakan</v>
          </cell>
          <cell r="J61">
            <v>10</v>
          </cell>
          <cell r="K61">
            <v>6611171000</v>
          </cell>
        </row>
        <row r="62">
          <cell r="B62" t="str">
            <v>Program kemitraan peningkatan pelayanan kesehatan</v>
          </cell>
          <cell r="C62" t="str">
            <v>Peningkatan pelayanankesehatan</v>
          </cell>
          <cell r="D62">
            <v>150000</v>
          </cell>
          <cell r="F62">
            <v>150000</v>
          </cell>
          <cell r="G62">
            <v>17723016700</v>
          </cell>
          <cell r="J62">
            <v>0</v>
          </cell>
          <cell r="K62">
            <v>39730926000</v>
          </cell>
        </row>
        <row r="63">
          <cell r="B63" t="str">
            <v>Kegiatan Kemitraan Asuransi Kesehatan Masyarakat</v>
          </cell>
          <cell r="C63" t="str">
            <v>Jumlah Penduduk yang belum memiliki Jaminan Kesehatan (jiwa)</v>
          </cell>
          <cell r="J63">
            <v>68736</v>
          </cell>
          <cell r="K63">
            <v>39520926000</v>
          </cell>
        </row>
        <row r="64">
          <cell r="B64" t="str">
            <v>Program Pengadaan, Peningkatan Sarana Dan Prasarana Rumah Sakit/ Rumah Sakit Jiwa/Rumah Sakit Paru-Paru/  Rumah Sakit Mata</v>
          </cell>
          <cell r="C64" t="str">
            <v>Peningkatan sarana danprasarana rumah sakit</v>
          </cell>
          <cell r="K64">
            <v>1300500000</v>
          </cell>
        </row>
        <row r="65">
          <cell r="B65" t="str">
            <v>Pembangunan Rumah Sakit</v>
          </cell>
          <cell r="C65" t="str">
            <v>Jumlah dokumen hasil studikelayakan pendirian rumah sakit</v>
          </cell>
          <cell r="K65">
            <v>816000000</v>
          </cell>
        </row>
        <row r="66">
          <cell r="B66" t="str">
            <v>DINAS PU</v>
          </cell>
        </row>
        <row r="67">
          <cell r="B67" t="str">
            <v>Program pembangunan jalan dan jembatan</v>
          </cell>
          <cell r="C67" t="str">
            <v>Jumlah jembatan dalam kondisi baik (unit)</v>
          </cell>
          <cell r="D67">
            <v>163</v>
          </cell>
          <cell r="E67">
            <v>202114968693</v>
          </cell>
          <cell r="F67">
            <v>173</v>
          </cell>
          <cell r="G67">
            <v>177466055509</v>
          </cell>
          <cell r="K67">
            <v>112554092420</v>
          </cell>
        </row>
        <row r="68">
          <cell r="C68" t="str">
            <v>Proporsi panjang jaringan jalan dalam kondisi baik (km)</v>
          </cell>
          <cell r="D68">
            <v>1329.79</v>
          </cell>
          <cell r="F68">
            <v>1396.28</v>
          </cell>
        </row>
        <row r="69">
          <cell r="B69" t="str">
            <v>Pembangunan Jalan</v>
          </cell>
          <cell r="C69" t="str">
            <v>Panjang Jalan ditingkatkan -Aspal  (Km)</v>
          </cell>
          <cell r="J69">
            <v>28.5</v>
          </cell>
          <cell r="K69">
            <v>106392492420</v>
          </cell>
        </row>
        <row r="70">
          <cell r="B70" t="str">
            <v>Pembangunan Jembatan</v>
          </cell>
          <cell r="C70" t="str">
            <v>Jumlah jembatan yang dibangun(Unit)</v>
          </cell>
          <cell r="J70">
            <v>4</v>
          </cell>
          <cell r="K70">
            <v>6161600000</v>
          </cell>
        </row>
        <row r="71">
          <cell r="B71" t="str">
            <v>Program Pengembangan dan Pengelolaan Jaringan Irigasi, Rawa dan Jaringan Pengairan lainnya</v>
          </cell>
          <cell r="D71">
            <v>51.21</v>
          </cell>
          <cell r="E71">
            <v>20858270705</v>
          </cell>
          <cell r="F71">
            <v>53.18</v>
          </cell>
          <cell r="G71">
            <v>23772109678</v>
          </cell>
          <cell r="K71">
            <v>45879818000</v>
          </cell>
        </row>
        <row r="73">
          <cell r="B73" t="str">
            <v xml:space="preserve">Kegiatan Pembangunan Jaringan Air Bersih/Air Minum </v>
          </cell>
          <cell r="C73" t="str">
            <v>Jumlah kegiatan pembangunanair bersih/minum</v>
          </cell>
          <cell r="J73">
            <v>6</v>
          </cell>
          <cell r="K73">
            <v>5382500000</v>
          </cell>
        </row>
        <row r="74">
          <cell r="B74" t="str">
            <v>Pembangunan Reservoir</v>
          </cell>
          <cell r="C74" t="str">
            <v>Jumlah kegiatan pembangunanreservoir</v>
          </cell>
          <cell r="J74">
            <v>6</v>
          </cell>
          <cell r="K74">
            <v>2866000000</v>
          </cell>
        </row>
        <row r="75">
          <cell r="B75" t="str">
            <v>Pembangunan Jaringan Irigasi</v>
          </cell>
          <cell r="C75" t="str">
            <v>Panjang jaringan yangditingkatkan (km)</v>
          </cell>
          <cell r="J75">
            <v>20</v>
          </cell>
          <cell r="K75">
            <v>28893618000</v>
          </cell>
        </row>
        <row r="76">
          <cell r="B76" t="str">
            <v>Pembangunan Bendung</v>
          </cell>
          <cell r="C76" t="str">
            <v>Jumlah bendung yang dibangun</v>
          </cell>
          <cell r="J76">
            <v>5</v>
          </cell>
          <cell r="K76">
            <v>5681000000</v>
          </cell>
        </row>
        <row r="77">
          <cell r="B77" t="str">
            <v>DINAS PERTANIAN</v>
          </cell>
        </row>
        <row r="78">
          <cell r="B78" t="str">
            <v>Program peningkatan produksi hasil peternakan</v>
          </cell>
          <cell r="C78" t="str">
            <v>Jumlah Populasi ternak Besar.Jumlah Populasi ternak Kecil.Jumlah Populasi Unggas</v>
          </cell>
          <cell r="D78" t="str">
            <v>- Jumlah populasi sapi = 14.010- Jumlah populasi kambing = 10.326- Jumlah populasi ayam = 382.503</v>
          </cell>
          <cell r="F78" t="str">
            <v>- Jumlah populasi sapi = 15.021.000- Jumlah populasi kambing = 13.454.000- Jumlah populasi ayam = 1.446.811.000</v>
          </cell>
          <cell r="G78">
            <v>4714885000</v>
          </cell>
          <cell r="J78" t="str">
            <v>Ternak Besar = 17818 ekorTernak Kecil = 31.27 ekorUnggas = 462.767 ekor</v>
          </cell>
          <cell r="K78">
            <v>3363726000</v>
          </cell>
        </row>
        <row r="79">
          <cell r="B79" t="str">
            <v>Pembibitan Dan Perawatan Ternak</v>
          </cell>
          <cell r="C79" t="str">
            <v>Jumlah ternak sapi yandigemukkan (ekor)</v>
          </cell>
          <cell r="J79">
            <v>500</v>
          </cell>
          <cell r="K79">
            <v>3274000000</v>
          </cell>
        </row>
        <row r="80">
          <cell r="B80" t="str">
            <v>Program Pengembangan Prasarana dan Sarana Pertanian</v>
          </cell>
          <cell r="C80" t="str">
            <v>Jumlah Alsintan yang diadakan. Panjang jaringan irigasi desa yangdibangun/direhab. PanjangJalan Usaha Tani/ Jalan Produksi yang dibentuk/ditingkatkan</v>
          </cell>
          <cell r="D80" t="str">
            <v>1,49</v>
          </cell>
          <cell r="E80">
            <v>0</v>
          </cell>
          <cell r="J80" t="str">
            <v>Alsintan=300Unit. Jides=10Km.Luas cetaksawah baru = 0 Ha</v>
          </cell>
          <cell r="K80">
            <v>19453303350</v>
          </cell>
        </row>
        <row r="81">
          <cell r="B81" t="str">
            <v>Kegiatan Pengembangan/Rehabilitasi  Sumber-Sumber Air</v>
          </cell>
          <cell r="C81" t="str">
            <v>Panjang jides yang dibangun/rehab (km)</v>
          </cell>
          <cell r="J81">
            <v>6</v>
          </cell>
          <cell r="K81">
            <v>9522189700</v>
          </cell>
        </row>
        <row r="82">
          <cell r="B82" t="str">
            <v>Kegiatan Fasilitasi Dan Penyediaan Alat Dan Mesin Pertanaian</v>
          </cell>
          <cell r="C82" t="str">
            <v>Jumlah Pengadaan Alsintan (unit)</v>
          </cell>
          <cell r="J82">
            <v>200</v>
          </cell>
          <cell r="K82">
            <v>2863900000</v>
          </cell>
        </row>
        <row r="83">
          <cell r="B83" t="str">
            <v>Kegiatan Pembangunan Dan Peningkatan Jalan Usaha Tani</v>
          </cell>
          <cell r="C83" t="str">
            <v>Panjang Jalan Usaha Tani yangdibangun/ditingkatkan</v>
          </cell>
          <cell r="J83">
            <v>25</v>
          </cell>
          <cell r="K83">
            <v>3803413150</v>
          </cell>
        </row>
        <row r="84">
          <cell r="B84" t="str">
            <v>Kegiatan Pembangunan Dan Peningkatan Jalan Produksi</v>
          </cell>
          <cell r="C84" t="str">
            <v>Panjang jalan Produksi yangdibangun/ditingkatkan (km)</v>
          </cell>
          <cell r="J84">
            <v>12</v>
          </cell>
          <cell r="K84">
            <v>2189500000</v>
          </cell>
        </row>
        <row r="85">
          <cell r="B85" t="str">
            <v>Program Peningkatan Produksi Tanaman Perkebunan</v>
          </cell>
          <cell r="C85" t="str">
            <v>Jumlah Produksi Lada (ton)Jumlah Produksi Kakao (ton)Jumlah Produksi Kelapa Sawit (ton)</v>
          </cell>
          <cell r="D85" t="str">
            <v>385412400245630</v>
          </cell>
          <cell r="E85">
            <v>0</v>
          </cell>
          <cell r="F85" t="str">
            <v>4.094.00013.597.000258.364.000</v>
          </cell>
          <cell r="G85">
            <v>518827500</v>
          </cell>
          <cell r="J85" t="str">
            <v>4.30116.147285.102</v>
          </cell>
          <cell r="K85">
            <v>5326616250</v>
          </cell>
        </row>
        <row r="86">
          <cell r="B86" t="str">
            <v>Kegiatan Ekstensifikasi, Intensifikasi Dan PeremajaanTanaman Kakao</v>
          </cell>
          <cell r="C86" t="str">
            <v>Jumlah Luasan Tanaman Kakaoyang diidentifikasikan /direhabilitasi/diremajakan (Ha)</v>
          </cell>
          <cell r="J86">
            <v>2000</v>
          </cell>
          <cell r="K86">
            <v>4258101250</v>
          </cell>
        </row>
        <row r="87">
          <cell r="B87" t="str">
            <v>DINAS KELAUTAN DAN PERIKANAN</v>
          </cell>
        </row>
        <row r="88">
          <cell r="B88" t="str">
            <v>Program Pengembangan Budidaya Perikanan</v>
          </cell>
          <cell r="C88" t="str">
            <v>Jumlah produksiPerikanan Budidaya (ton)</v>
          </cell>
          <cell r="D88">
            <v>42922</v>
          </cell>
          <cell r="F88">
            <v>44210000</v>
          </cell>
          <cell r="G88">
            <v>1657296400</v>
          </cell>
          <cell r="J88">
            <v>45497</v>
          </cell>
          <cell r="K88">
            <v>6339004650</v>
          </cell>
        </row>
        <row r="89">
          <cell r="B89" t="str">
            <v>Kegiatan Pembangunan Jalan Produksi Tambak</v>
          </cell>
          <cell r="C89" t="str">
            <v>Jumlah jalan produksi tambakyang dibangun (km)</v>
          </cell>
          <cell r="J89">
            <v>25</v>
          </cell>
          <cell r="K89">
            <v>2203740000</v>
          </cell>
        </row>
        <row r="90">
          <cell r="B90" t="str">
            <v xml:space="preserve">Kegiatan Pembangunan Jembatan Tambak Dan Plat Duiker </v>
          </cell>
          <cell r="C90" t="str">
            <v>Jumlah jembatan tambak yangdibangun (unit)</v>
          </cell>
          <cell r="J90">
            <v>5</v>
          </cell>
          <cell r="K90">
            <v>1763110000</v>
          </cell>
        </row>
        <row r="91">
          <cell r="B91" t="str">
            <v>Kegiatan Pembangunan/Rehabilitasi  Sarana PrasaranaBudidaya</v>
          </cell>
          <cell r="C91" t="str">
            <v>Jumlah Balai Benih Ikan yangdirehab/dibangun (unit/paket)</v>
          </cell>
          <cell r="J91">
            <v>1</v>
          </cell>
          <cell r="K91">
            <v>1705889650</v>
          </cell>
        </row>
        <row r="92">
          <cell r="B92" t="str">
            <v>Program pengembangan perikanan tangkap</v>
          </cell>
          <cell r="C92" t="str">
            <v>Jumlah produksi Perikanan Tangkap (ton)</v>
          </cell>
          <cell r="D92">
            <v>8659</v>
          </cell>
          <cell r="F92">
            <v>8702300</v>
          </cell>
          <cell r="G92">
            <v>7416554300</v>
          </cell>
          <cell r="J92">
            <v>8745.59</v>
          </cell>
          <cell r="K92">
            <v>11289630650</v>
          </cell>
        </row>
        <row r="93">
          <cell r="B93" t="str">
            <v>Kegiatan Pembangunan Tempat Pelelangan Ikan</v>
          </cell>
          <cell r="C93" t="str">
            <v>Jumlah Tambatan,TPI,fasilitaspokok dan penunjang PPI yangdibangun,direhab (Unit)</v>
          </cell>
          <cell r="J93">
            <v>1</v>
          </cell>
          <cell r="K93">
            <v>5468253325</v>
          </cell>
        </row>
        <row r="94">
          <cell r="B94" t="str">
            <v>Kegiatan Pegembangan Sarana Prasarana Penangkapan Ikan</v>
          </cell>
          <cell r="C94" t="str">
            <v>Jumlah Bantuan MesinKetinting/Mesin tempel yang diadakan (Unit)</v>
          </cell>
          <cell r="J94">
            <v>40</v>
          </cell>
          <cell r="K94">
            <v>1662219000</v>
          </cell>
        </row>
        <row r="95">
          <cell r="B95" t="str">
            <v>Kegiatan Pembangunan/Penerapan Teknologi PerikananTangkap</v>
          </cell>
          <cell r="C95" t="str">
            <v>Jumlah apartemen ikan yangdiadakan (Unit)</v>
          </cell>
          <cell r="J95">
            <v>2</v>
          </cell>
          <cell r="K95">
            <v>1769000000</v>
          </cell>
        </row>
        <row r="96">
          <cell r="B96" t="str">
            <v>Program Optimalisasi pengelolaan dan pemasaran produksi perikanan</v>
          </cell>
          <cell r="C96" t="str">
            <v>Jumlah produksiPengolahanikan  (ton)</v>
          </cell>
          <cell r="D96">
            <v>302.39999999999998</v>
          </cell>
          <cell r="F96">
            <v>303750</v>
          </cell>
          <cell r="G96">
            <v>1482852500</v>
          </cell>
          <cell r="J96">
            <v>305.27</v>
          </cell>
          <cell r="K96">
            <v>1919115000</v>
          </cell>
        </row>
        <row r="97">
          <cell r="B97" t="str">
            <v>Kegiatan Optimalisasi Pengelolaan Dan Pemasaran HasilPerikanan</v>
          </cell>
          <cell r="C97" t="str">
            <v>Jumlah Sarana prasarana pokokdan Pendukung Industri perikanan yang dibangun/direhab/diadakan (Unit)</v>
          </cell>
          <cell r="J97">
            <v>20</v>
          </cell>
          <cell r="K97">
            <v>1426630000</v>
          </cell>
        </row>
        <row r="98">
          <cell r="B98" t="str">
            <v>DPMPTSP</v>
          </cell>
        </row>
        <row r="99">
          <cell r="B99" t="str">
            <v>Program Peningkatan Promosi dan Kerjasama Investasi</v>
          </cell>
          <cell r="C99" t="str">
            <v>- persentase jumlah promosi yang dilaksanakan- Nilai investasi PMA $ dan PMDN Rp.</v>
          </cell>
          <cell r="D99" t="str">
            <v>0</v>
          </cell>
          <cell r="E99">
            <v>0</v>
          </cell>
          <cell r="F99" t="str">
            <v>0</v>
          </cell>
          <cell r="G99">
            <v>334386400</v>
          </cell>
          <cell r="K99">
            <v>543029000</v>
          </cell>
        </row>
        <row r="100">
          <cell r="B100" t="str">
            <v>Kegiatan Penyelenggaraan Pameran Investasi</v>
          </cell>
          <cell r="C100" t="str">
            <v>Jumlah keikutsertaan pameraninvestasi tingkat propinsiregional dan nasional</v>
          </cell>
          <cell r="K100">
            <v>331030000</v>
          </cell>
        </row>
        <row r="101">
          <cell r="B101" t="str">
            <v>Program Peningkatan Iklim Investasi dan Realisasi Investasi</v>
          </cell>
          <cell r="C101" t="str">
            <v>Jumlah minat dan rencana investasi (investor)</v>
          </cell>
          <cell r="D101">
            <v>25</v>
          </cell>
          <cell r="E101">
            <v>0</v>
          </cell>
          <cell r="F101">
            <v>30</v>
          </cell>
          <cell r="G101">
            <v>91747600</v>
          </cell>
          <cell r="K101">
            <v>237077000</v>
          </cell>
        </row>
        <row r="102">
          <cell r="B102" t="str">
            <v>Memfasilitasi Dan Koordinasi Kerjasama Di Bidang Investasi</v>
          </cell>
          <cell r="C102" t="str">
            <v>Jumlah UMKM perusahaan yangdifasilitasi</v>
          </cell>
          <cell r="K102">
            <v>73879000</v>
          </cell>
        </row>
        <row r="103">
          <cell r="B103" t="str">
            <v>Penyusunan Cetak Biru (Master Plan) Pengembangan Penanaman Modal</v>
          </cell>
          <cell r="C103" t="str">
            <v>Database bidang penanamanmodal</v>
          </cell>
          <cell r="K103">
            <v>84596000</v>
          </cell>
        </row>
        <row r="104">
          <cell r="B104" t="str">
            <v>Program Pengawasan dan Pengendalian PM dan PTSP</v>
          </cell>
          <cell r="C104" t="str">
            <v>persentase PMA dan PMDN yang dibina</v>
          </cell>
          <cell r="D104" t="str">
            <v>0</v>
          </cell>
          <cell r="E104">
            <v>0</v>
          </cell>
          <cell r="F104" t="str">
            <v>0</v>
          </cell>
          <cell r="G104">
            <v>0</v>
          </cell>
          <cell r="K104">
            <v>0</v>
          </cell>
        </row>
      </sheetData>
      <sheetData sheetId="8">
        <row r="3">
          <cell r="B3" t="str">
            <v>DINAS PENDIDIKAN</v>
          </cell>
          <cell r="J3" t="str">
            <v>Target</v>
          </cell>
          <cell r="K3" t="str">
            <v>Anggaran</v>
          </cell>
          <cell r="L3" t="str">
            <v>Target</v>
          </cell>
          <cell r="M3" t="str">
            <v>Anggaran</v>
          </cell>
        </row>
        <row r="4">
          <cell r="B4" t="str">
            <v>Program Pendidikan Anak Usia Dini</v>
          </cell>
          <cell r="C4" t="str">
            <v>APK PAUD formal dan NonFormal</v>
          </cell>
          <cell r="D4">
            <v>0</v>
          </cell>
          <cell r="E4">
            <v>0</v>
          </cell>
          <cell r="F4">
            <v>0.44</v>
          </cell>
          <cell r="G4">
            <v>22097497500</v>
          </cell>
          <cell r="H4">
            <v>0.49</v>
          </cell>
          <cell r="I4">
            <v>14843297500</v>
          </cell>
          <cell r="J4">
            <v>0.49</v>
          </cell>
          <cell r="K4">
            <v>3575607600</v>
          </cell>
          <cell r="L4">
            <v>0.54</v>
          </cell>
          <cell r="M4">
            <v>19481839625</v>
          </cell>
        </row>
        <row r="5">
          <cell r="B5" t="str">
            <v xml:space="preserve">Kegiatan Penambahan Ruang Kelas Sekolah </v>
          </cell>
          <cell r="C5" t="str">
            <v>Jumlah RKB yang dibangun</v>
          </cell>
          <cell r="F5">
            <v>0</v>
          </cell>
          <cell r="G5">
            <v>0</v>
          </cell>
          <cell r="H5">
            <v>1</v>
          </cell>
          <cell r="I5">
            <v>150000000</v>
          </cell>
          <cell r="J5">
            <v>8</v>
          </cell>
          <cell r="K5">
            <v>1667125000</v>
          </cell>
          <cell r="L5">
            <v>1</v>
          </cell>
          <cell r="M5">
            <v>259600000</v>
          </cell>
        </row>
        <row r="6">
          <cell r="B6" t="str">
            <v>Kegiatan Penyelenggaraan Pendidikan Anak Usia Dini</v>
          </cell>
          <cell r="C6" t="str">
            <v>Jumlah TK yang mendapatkanpelayanan PAUD</v>
          </cell>
          <cell r="F6">
            <v>170</v>
          </cell>
          <cell r="G6">
            <v>2643777500</v>
          </cell>
          <cell r="H6">
            <v>170</v>
          </cell>
          <cell r="I6">
            <v>2643777500</v>
          </cell>
          <cell r="J6">
            <v>11</v>
          </cell>
          <cell r="K6">
            <v>607875000</v>
          </cell>
          <cell r="L6">
            <v>170</v>
          </cell>
          <cell r="M6">
            <v>2643777500</v>
          </cell>
        </row>
        <row r="7">
          <cell r="B7" t="str">
            <v xml:space="preserve">Kegiatan Pembangunan Pagar Sekolah </v>
          </cell>
          <cell r="C7" t="str">
            <v>Pagar sekolah yang dibangun</v>
          </cell>
          <cell r="F7">
            <v>100</v>
          </cell>
          <cell r="G7">
            <v>18750000000</v>
          </cell>
          <cell r="H7">
            <v>50</v>
          </cell>
          <cell r="I7">
            <v>9375000000</v>
          </cell>
          <cell r="J7">
            <v>0</v>
          </cell>
          <cell r="K7">
            <v>19866600</v>
          </cell>
          <cell r="L7">
            <v>75</v>
          </cell>
          <cell r="M7">
            <v>14062500000</v>
          </cell>
        </row>
        <row r="8">
          <cell r="B8" t="str">
            <v>Program Wajib Belajar Pendidikan Dasar Sembilan Tahun</v>
          </cell>
          <cell r="C8" t="str">
            <v>AK SD</v>
          </cell>
          <cell r="D8">
            <v>80</v>
          </cell>
          <cell r="F8">
            <v>99.34</v>
          </cell>
          <cell r="G8">
            <v>55852756420</v>
          </cell>
          <cell r="H8">
            <v>99.44</v>
          </cell>
          <cell r="I8">
            <v>84451496662</v>
          </cell>
          <cell r="J8">
            <v>99.44</v>
          </cell>
          <cell r="K8">
            <v>96542666148</v>
          </cell>
          <cell r="L8">
            <v>99.54</v>
          </cell>
          <cell r="M8">
            <v>145808671869.72</v>
          </cell>
        </row>
        <row r="9">
          <cell r="C9" t="str">
            <v>AK SMP</v>
          </cell>
          <cell r="D9">
            <v>20</v>
          </cell>
          <cell r="F9">
            <v>98.7</v>
          </cell>
          <cell r="H9">
            <v>98.87</v>
          </cell>
          <cell r="J9">
            <v>98.87</v>
          </cell>
          <cell r="L9">
            <v>99.05</v>
          </cell>
        </row>
        <row r="10">
          <cell r="C10" t="str">
            <v>AM SD</v>
          </cell>
          <cell r="D10">
            <v>122</v>
          </cell>
          <cell r="F10">
            <v>89.96</v>
          </cell>
          <cell r="H10">
            <v>90.22</v>
          </cell>
          <cell r="J10">
            <v>90.22</v>
          </cell>
          <cell r="L10">
            <v>90.06</v>
          </cell>
        </row>
        <row r="11">
          <cell r="C11" t="str">
            <v>AM SMP</v>
          </cell>
          <cell r="D11">
            <v>51.98</v>
          </cell>
          <cell r="F11">
            <v>93.16</v>
          </cell>
          <cell r="H11">
            <v>93.54</v>
          </cell>
          <cell r="J11">
            <v>93.54</v>
          </cell>
          <cell r="L11">
            <v>95.68</v>
          </cell>
        </row>
        <row r="12">
          <cell r="C12" t="str">
            <v>APK SD</v>
          </cell>
          <cell r="D12">
            <v>50</v>
          </cell>
          <cell r="F12">
            <v>108.3</v>
          </cell>
          <cell r="H12">
            <v>108.6</v>
          </cell>
          <cell r="J12">
            <v>108.6</v>
          </cell>
          <cell r="L12">
            <v>108.9</v>
          </cell>
        </row>
        <row r="13">
          <cell r="C13" t="str">
            <v>APK SMP</v>
          </cell>
          <cell r="D13">
            <v>50</v>
          </cell>
          <cell r="F13">
            <v>103.02</v>
          </cell>
          <cell r="H13">
            <v>104.03</v>
          </cell>
          <cell r="J13">
            <v>104.03</v>
          </cell>
          <cell r="L13">
            <v>105.04</v>
          </cell>
        </row>
        <row r="14">
          <cell r="C14" t="str">
            <v>APM SD</v>
          </cell>
          <cell r="D14">
            <v>41.85</v>
          </cell>
          <cell r="F14">
            <v>99.03</v>
          </cell>
          <cell r="H14">
            <v>99.1</v>
          </cell>
          <cell r="J14">
            <v>99.1</v>
          </cell>
          <cell r="L14">
            <v>99.2</v>
          </cell>
        </row>
        <row r="15">
          <cell r="C15" t="str">
            <v>APM SMP</v>
          </cell>
          <cell r="D15">
            <v>70</v>
          </cell>
          <cell r="F15">
            <v>80.959999999999994</v>
          </cell>
          <cell r="H15">
            <v>81.34</v>
          </cell>
          <cell r="J15">
            <v>81.34</v>
          </cell>
          <cell r="L15">
            <v>81.510000000000005</v>
          </cell>
        </row>
        <row r="16">
          <cell r="C16" t="str">
            <v>APS 7-12 thn</v>
          </cell>
          <cell r="F16">
            <v>95.76</v>
          </cell>
          <cell r="H16">
            <v>95.22</v>
          </cell>
          <cell r="J16">
            <v>95.22</v>
          </cell>
          <cell r="L16">
            <v>95.67</v>
          </cell>
        </row>
        <row r="17">
          <cell r="C17" t="str">
            <v>APS 13-15 thn</v>
          </cell>
          <cell r="F17">
            <v>96.41</v>
          </cell>
          <cell r="H17">
            <v>96.44</v>
          </cell>
          <cell r="J17">
            <v>96.44</v>
          </cell>
          <cell r="L17">
            <v>96.46</v>
          </cell>
        </row>
        <row r="18">
          <cell r="C18" t="str">
            <v>APtS SD</v>
          </cell>
          <cell r="F18">
            <v>0.25</v>
          </cell>
          <cell r="H18">
            <v>0.23</v>
          </cell>
          <cell r="J18">
            <v>0.23</v>
          </cell>
          <cell r="L18">
            <v>0.21</v>
          </cell>
        </row>
        <row r="19">
          <cell r="C19" t="str">
            <v>APtS SMP</v>
          </cell>
          <cell r="F19">
            <v>0.44</v>
          </cell>
          <cell r="H19">
            <v>0.39</v>
          </cell>
          <cell r="J19">
            <v>0.39</v>
          </cell>
          <cell r="L19">
            <v>0.35</v>
          </cell>
        </row>
        <row r="20">
          <cell r="B20" t="str">
            <v xml:space="preserve">Kegiatan Penambahan Ruang Kelas Sekolah </v>
          </cell>
          <cell r="C20" t="str">
            <v>Jumlah RKB SD yang dibangun</v>
          </cell>
          <cell r="F20">
            <v>20</v>
          </cell>
          <cell r="G20">
            <v>3340000000</v>
          </cell>
          <cell r="H20">
            <v>23</v>
          </cell>
          <cell r="I20">
            <v>3841000000</v>
          </cell>
          <cell r="J20">
            <v>51</v>
          </cell>
          <cell r="K20">
            <v>15167388269</v>
          </cell>
          <cell r="L20">
            <v>28</v>
          </cell>
          <cell r="M20">
            <v>7278040000</v>
          </cell>
        </row>
        <row r="21">
          <cell r="C21" t="str">
            <v>Jumlah RKB SMP yang dibangun</v>
          </cell>
          <cell r="F21">
            <v>12</v>
          </cell>
          <cell r="G21">
            <v>2004000000</v>
          </cell>
          <cell r="H21">
            <v>12</v>
          </cell>
          <cell r="I21">
            <v>2004000000</v>
          </cell>
          <cell r="J21">
            <v>22</v>
          </cell>
          <cell r="L21">
            <v>12</v>
          </cell>
        </row>
        <row r="22">
          <cell r="B22" t="str">
            <v>Kegiatan Penyediaan Bantuan Operasional Sekolah (Bos) Jenjang SD/MI/SDLB Dan SMP/MTS Serta Pesantren Salafiyah Dan Satuan Pendidikan NonIslam Setara SD Dan SMP</v>
          </cell>
          <cell r="C22" t="str">
            <v>Jumlah sekolah penerima dana BOS</v>
          </cell>
          <cell r="F22">
            <v>0</v>
          </cell>
          <cell r="G22">
            <v>0</v>
          </cell>
          <cell r="H22">
            <v>0</v>
          </cell>
          <cell r="I22">
            <v>0</v>
          </cell>
          <cell r="J22">
            <v>0</v>
          </cell>
          <cell r="K22">
            <v>36436064000</v>
          </cell>
          <cell r="L22">
            <v>0</v>
          </cell>
          <cell r="M22">
            <v>37395800000</v>
          </cell>
        </row>
        <row r="23">
          <cell r="B23" t="str">
            <v>Kegiatan Pembangunan Pagar Sekolah</v>
          </cell>
          <cell r="C23" t="str">
            <v>Kegiatan Panjang  pagar SD yang dibangun</v>
          </cell>
          <cell r="F23">
            <v>3000</v>
          </cell>
          <cell r="G23">
            <v>3900000000</v>
          </cell>
          <cell r="H23">
            <v>3000</v>
          </cell>
          <cell r="I23">
            <v>3900000000</v>
          </cell>
          <cell r="J23">
            <v>3000</v>
          </cell>
          <cell r="K23">
            <v>6169343669</v>
          </cell>
          <cell r="L23">
            <v>4500</v>
          </cell>
          <cell r="M23">
            <v>9582248000</v>
          </cell>
        </row>
        <row r="24">
          <cell r="C24" t="str">
            <v>Kegiatan Panjang  pagar SMP yang dibangun</v>
          </cell>
          <cell r="J24">
            <v>1000</v>
          </cell>
          <cell r="L24">
            <v>1000</v>
          </cell>
          <cell r="M24">
            <v>2132498000</v>
          </cell>
        </row>
        <row r="25">
          <cell r="B25" t="str">
            <v>Kegiatan Pelayanan Pendidikan Gratis</v>
          </cell>
          <cell r="C25" t="str">
            <v>- Jumlah sekolah yang menerimaDana Operasional PendidikanGratis SD sederajat- Jumlah sekolah yang menerima DanaOperasional Pendidikan Gratis sMP</v>
          </cell>
          <cell r="F25">
            <v>247</v>
          </cell>
          <cell r="G25">
            <v>17048434000</v>
          </cell>
          <cell r="H25">
            <v>247</v>
          </cell>
          <cell r="I25">
            <v>18048434000</v>
          </cell>
          <cell r="J25">
            <v>211</v>
          </cell>
          <cell r="K25">
            <v>10598605800</v>
          </cell>
          <cell r="L25">
            <v>211</v>
          </cell>
          <cell r="M25">
            <v>14664204000</v>
          </cell>
        </row>
        <row r="26">
          <cell r="B26" t="str">
            <v>Program Pendidikan Non Formal</v>
          </cell>
          <cell r="C26" t="str">
            <v>ANGKA MELEK HURUF</v>
          </cell>
          <cell r="D26">
            <v>0</v>
          </cell>
          <cell r="E26">
            <v>0</v>
          </cell>
          <cell r="F26">
            <v>97.24</v>
          </cell>
          <cell r="G26">
            <v>317025000</v>
          </cell>
          <cell r="H26">
            <v>97.33</v>
          </cell>
          <cell r="I26">
            <v>309825000</v>
          </cell>
          <cell r="J26">
            <v>97.33</v>
          </cell>
          <cell r="K26">
            <v>861962500</v>
          </cell>
          <cell r="L26">
            <v>97.42</v>
          </cell>
          <cell r="M26">
            <v>1006002500</v>
          </cell>
        </row>
        <row r="27">
          <cell r="B27" t="str">
            <v>Kegiatan Pemberian Bantuan Operasional Pendidikan NonFormal</v>
          </cell>
          <cell r="C27" t="str">
            <v>Jumlah waraga belajar kejar pakat A,B dan C</v>
          </cell>
          <cell r="F27" t="str">
            <v>n/a</v>
          </cell>
          <cell r="G27" t="str">
            <v>n/a</v>
          </cell>
          <cell r="H27" t="str">
            <v>n/a</v>
          </cell>
          <cell r="I27" t="str">
            <v>n/a</v>
          </cell>
          <cell r="J27" t="str">
            <v>Paket A=40 org,Pakt B 100 org,Paket C 125 org</v>
          </cell>
          <cell r="K27">
            <v>395500000</v>
          </cell>
          <cell r="L27" t="str">
            <v>Paket A=30 org,Pakt B 100 org,Paket C 200 org</v>
          </cell>
          <cell r="M27">
            <v>510000000</v>
          </cell>
        </row>
        <row r="28">
          <cell r="B28" t="str">
            <v>Kegiatan Pelaksanaan Ujian Sekolah dan Ujian Nasional Kesetaraan</v>
          </cell>
          <cell r="C28" t="str">
            <v>Jumlah peserta ujian kesetaraan</v>
          </cell>
          <cell r="F28" t="str">
            <v>n/a</v>
          </cell>
          <cell r="G28" t="str">
            <v>n/a</v>
          </cell>
          <cell r="H28" t="str">
            <v>n/a</v>
          </cell>
          <cell r="I28" t="str">
            <v>n/a</v>
          </cell>
          <cell r="J28">
            <v>225</v>
          </cell>
          <cell r="K28">
            <v>197902500</v>
          </cell>
          <cell r="L28">
            <v>0</v>
          </cell>
          <cell r="M28">
            <v>0</v>
          </cell>
        </row>
        <row r="29">
          <cell r="B29" t="str">
            <v>Program Peningkatan Mutu Pendidik dan Tenaga Kependidikan</v>
          </cell>
          <cell r="C29" t="str">
            <v>Persentase Peningkatan mutu guru mata pelajaran (%)</v>
          </cell>
          <cell r="D29">
            <v>0</v>
          </cell>
          <cell r="E29">
            <v>0</v>
          </cell>
          <cell r="F29">
            <v>0</v>
          </cell>
          <cell r="G29">
            <v>1713803000</v>
          </cell>
          <cell r="I29">
            <v>1732834100</v>
          </cell>
          <cell r="J29">
            <v>0</v>
          </cell>
          <cell r="K29">
            <v>751749000</v>
          </cell>
          <cell r="M29">
            <v>1957173310</v>
          </cell>
        </row>
        <row r="30">
          <cell r="C30" t="str">
            <v>Guru bersertifikat</v>
          </cell>
          <cell r="F30">
            <v>0.62</v>
          </cell>
          <cell r="H30">
            <v>0.73</v>
          </cell>
          <cell r="J30">
            <v>0.73</v>
          </cell>
          <cell r="L30">
            <v>0.87</v>
          </cell>
        </row>
        <row r="31">
          <cell r="C31" t="str">
            <v>Guru berkualifikasi S-1/D-IV</v>
          </cell>
          <cell r="F31">
            <v>0.86</v>
          </cell>
          <cell r="H31">
            <v>0.89</v>
          </cell>
          <cell r="J31">
            <v>0.89</v>
          </cell>
          <cell r="L31">
            <v>0.92</v>
          </cell>
        </row>
        <row r="32">
          <cell r="C32" t="str">
            <v>Rasio guru:murid SD</v>
          </cell>
          <cell r="F32">
            <v>32</v>
          </cell>
          <cell r="H32">
            <v>32</v>
          </cell>
          <cell r="J32">
            <v>32</v>
          </cell>
          <cell r="L32">
            <v>32</v>
          </cell>
        </row>
        <row r="33">
          <cell r="C33" t="str">
            <v>Rasio guru:murid SMP</v>
          </cell>
          <cell r="F33">
            <v>36</v>
          </cell>
          <cell r="H33">
            <v>36</v>
          </cell>
          <cell r="J33">
            <v>36</v>
          </cell>
          <cell r="L33">
            <v>36</v>
          </cell>
        </row>
        <row r="34">
          <cell r="B34" t="str">
            <v>Kegiatan Pelaksanaan Sertifikasi Pendidik</v>
          </cell>
          <cell r="C34" t="str">
            <v>Jumlah peserta sosialisasi</v>
          </cell>
          <cell r="F34">
            <v>200</v>
          </cell>
          <cell r="G34">
            <v>150000000</v>
          </cell>
          <cell r="H34">
            <v>200</v>
          </cell>
          <cell r="I34">
            <v>150000000</v>
          </cell>
          <cell r="J34">
            <v>206</v>
          </cell>
          <cell r="K34">
            <v>90370000</v>
          </cell>
          <cell r="L34">
            <v>200</v>
          </cell>
          <cell r="M34">
            <v>174005000</v>
          </cell>
        </row>
        <row r="35">
          <cell r="B35" t="str">
            <v>Kegiatan Pembinaan kelompok kerja guru</v>
          </cell>
          <cell r="C35" t="str">
            <v>Jumlah guru pemandu tiap mata pelajaran</v>
          </cell>
          <cell r="F35">
            <v>1685</v>
          </cell>
          <cell r="G35">
            <v>50000000</v>
          </cell>
          <cell r="H35">
            <v>1685</v>
          </cell>
          <cell r="I35">
            <v>50000000</v>
          </cell>
          <cell r="J35">
            <v>362</v>
          </cell>
          <cell r="K35">
            <v>132548000</v>
          </cell>
          <cell r="L35">
            <v>348</v>
          </cell>
          <cell r="M35">
            <v>200000000</v>
          </cell>
        </row>
        <row r="36">
          <cell r="J36">
            <v>362</v>
          </cell>
          <cell r="K36">
            <v>132498000</v>
          </cell>
          <cell r="L36">
            <v>0</v>
          </cell>
        </row>
        <row r="37">
          <cell r="B37" t="str">
            <v>Pengembangan Sistem Penghargaan Dan Perlindungan Terhadap Profesi Pendidik</v>
          </cell>
          <cell r="C37" t="str">
            <v>Jumlah guru mengikuti lomba guru berprestasi</v>
          </cell>
          <cell r="F37">
            <v>94</v>
          </cell>
          <cell r="G37">
            <v>103884000</v>
          </cell>
          <cell r="H37">
            <v>94</v>
          </cell>
          <cell r="I37">
            <v>114272400</v>
          </cell>
          <cell r="J37">
            <v>256</v>
          </cell>
          <cell r="K37">
            <v>119637000</v>
          </cell>
          <cell r="L37">
            <v>94</v>
          </cell>
          <cell r="M37">
            <v>125699640</v>
          </cell>
        </row>
        <row r="38">
          <cell r="B38" t="str">
            <v>Pembinaan Musyawarah Guru Mata Pelajaran</v>
          </cell>
          <cell r="C38" t="str">
            <v>Jumlah guru mata pelajaran yang bermusyawarah</v>
          </cell>
          <cell r="F38">
            <v>512</v>
          </cell>
          <cell r="G38">
            <v>250000000</v>
          </cell>
          <cell r="H38">
            <v>512</v>
          </cell>
          <cell r="I38">
            <v>250000000</v>
          </cell>
          <cell r="J38">
            <v>585</v>
          </cell>
          <cell r="K38">
            <v>138715000</v>
          </cell>
          <cell r="L38">
            <v>512</v>
          </cell>
          <cell r="M38">
            <v>225000000</v>
          </cell>
        </row>
        <row r="39">
          <cell r="B39" t="str">
            <v>Program Manajemen Pelayanan Pendidikan</v>
          </cell>
          <cell r="C39" t="str">
            <v>Persentase angka partisipasi pendidikan tinggi</v>
          </cell>
          <cell r="D39">
            <v>0</v>
          </cell>
          <cell r="E39">
            <v>0</v>
          </cell>
          <cell r="F39">
            <v>0.2</v>
          </cell>
          <cell r="G39">
            <v>20134250000</v>
          </cell>
          <cell r="H39">
            <v>0.2</v>
          </cell>
          <cell r="I39">
            <v>22702250000</v>
          </cell>
          <cell r="J39">
            <v>0.2</v>
          </cell>
          <cell r="K39">
            <v>16324360500</v>
          </cell>
          <cell r="L39">
            <v>0.2</v>
          </cell>
          <cell r="M39">
            <v>25647050000</v>
          </cell>
        </row>
        <row r="40">
          <cell r="B40" t="str">
            <v>Kegiatan Pelaksanaan Kerjasama Secara Kelembagaan DiBidang Pendidikan</v>
          </cell>
          <cell r="C40" t="str">
            <v>Jumlah mahasiswa menerima bantuan pendidikan tinggi</v>
          </cell>
          <cell r="F40">
            <v>3233</v>
          </cell>
          <cell r="G40">
            <v>12932000000</v>
          </cell>
          <cell r="H40">
            <v>3875</v>
          </cell>
          <cell r="I40">
            <v>15500000000</v>
          </cell>
          <cell r="J40">
            <v>3875</v>
          </cell>
          <cell r="K40">
            <v>15678905000</v>
          </cell>
          <cell r="L40">
            <v>4490</v>
          </cell>
          <cell r="M40">
            <v>17960000000</v>
          </cell>
        </row>
        <row r="41">
          <cell r="B41" t="str">
            <v>Kegiatan Pembinaan Dewan Pendidikan</v>
          </cell>
          <cell r="C41" t="str">
            <v>Jumlah program dewan pendidikan</v>
          </cell>
          <cell r="F41">
            <v>3</v>
          </cell>
          <cell r="G41">
            <v>450000000</v>
          </cell>
          <cell r="H41">
            <v>3</v>
          </cell>
          <cell r="I41">
            <v>450000000</v>
          </cell>
          <cell r="J41">
            <v>1</v>
          </cell>
          <cell r="K41">
            <v>410187500</v>
          </cell>
          <cell r="L41">
            <v>1</v>
          </cell>
          <cell r="M41">
            <v>450000000</v>
          </cell>
        </row>
        <row r="42">
          <cell r="B42" t="str">
            <v>Penyediaan Jasa Guru PTT dan Guru Kontrak  (Berdasarkan UU ASN berubah nama menjadi P3K)</v>
          </cell>
          <cell r="C42" t="str">
            <v>Jumlah Guru Non PNS Upahjasa daerah terpencil dan guru agama menerima Insentif</v>
          </cell>
          <cell r="M42">
            <v>6057650000</v>
          </cell>
        </row>
        <row r="43">
          <cell r="C43" t="str">
            <v>Upah jasa Tenaga Kependiikan</v>
          </cell>
          <cell r="J43">
            <v>89</v>
          </cell>
          <cell r="L43">
            <v>248</v>
          </cell>
        </row>
        <row r="44">
          <cell r="C44" t="str">
            <v>Upah jasa  guru daerah terpencil</v>
          </cell>
          <cell r="J44">
            <v>146</v>
          </cell>
          <cell r="L44">
            <v>117</v>
          </cell>
        </row>
        <row r="45">
          <cell r="C45" t="str">
            <v>Upah jasa guru agama</v>
          </cell>
          <cell r="J45">
            <v>52</v>
          </cell>
          <cell r="L45">
            <v>50</v>
          </cell>
        </row>
        <row r="46">
          <cell r="C46" t="str">
            <v>Honor daerah</v>
          </cell>
          <cell r="J46">
            <v>0</v>
          </cell>
          <cell r="L46">
            <v>8</v>
          </cell>
        </row>
        <row r="47">
          <cell r="B47" t="str">
            <v>DINAS KESEHATAN</v>
          </cell>
        </row>
        <row r="48">
          <cell r="B48" t="str">
            <v>Program Standarisasi Pelayanan Kesehatan</v>
          </cell>
          <cell r="C48" t="str">
            <v>Peningkatan Pelayanan Standarisasi Kesehatan</v>
          </cell>
          <cell r="D48" t="str">
            <v>- 7- 50</v>
          </cell>
          <cell r="F48">
            <v>17</v>
          </cell>
          <cell r="G48">
            <v>5964590750</v>
          </cell>
          <cell r="H48">
            <v>17</v>
          </cell>
          <cell r="I48">
            <v>6031791325</v>
          </cell>
          <cell r="K48">
            <v>13899362040</v>
          </cell>
          <cell r="M48">
            <v>5706663750</v>
          </cell>
        </row>
        <row r="49">
          <cell r="B49" t="str">
            <v>Kegiatan Evaluasi Dan Pengembangan Standar PelayananKesehatan</v>
          </cell>
          <cell r="C49" t="str">
            <v xml:space="preserve"> Jumlah masyarakat yang memiliki JKN</v>
          </cell>
          <cell r="F49">
            <v>1</v>
          </cell>
          <cell r="G49">
            <v>5000000000</v>
          </cell>
          <cell r="H49">
            <v>1</v>
          </cell>
          <cell r="I49">
            <v>5000000000</v>
          </cell>
          <cell r="J49">
            <v>1</v>
          </cell>
          <cell r="K49">
            <v>12361681540</v>
          </cell>
          <cell r="L49">
            <v>1</v>
          </cell>
          <cell r="M49">
            <v>5000000000</v>
          </cell>
        </row>
        <row r="50">
          <cell r="B50" t="str">
            <v xml:space="preserve">Kegiatan Peningkatan Kualitas Pelayanan Kesehatan </v>
          </cell>
          <cell r="C50" t="str">
            <v>Jumlah Puskesmas yang terakreditasi (PKM)</v>
          </cell>
          <cell r="F50">
            <v>5</v>
          </cell>
          <cell r="G50">
            <v>689590750</v>
          </cell>
          <cell r="H50">
            <v>3</v>
          </cell>
          <cell r="I50">
            <v>600000000</v>
          </cell>
          <cell r="J50">
            <v>3</v>
          </cell>
          <cell r="K50">
            <v>1274316000</v>
          </cell>
          <cell r="L50">
            <v>2</v>
          </cell>
          <cell r="M50">
            <v>400000000</v>
          </cell>
        </row>
        <row r="51">
          <cell r="C51" t="str">
            <v>Pembinaan SP2TP (PKM)</v>
          </cell>
          <cell r="F51">
            <v>17</v>
          </cell>
          <cell r="G51">
            <v>20000000</v>
          </cell>
          <cell r="H51">
            <v>17</v>
          </cell>
          <cell r="I51">
            <v>15000000</v>
          </cell>
          <cell r="J51">
            <v>17</v>
          </cell>
          <cell r="L51">
            <v>17</v>
          </cell>
          <cell r="M51">
            <v>15000000</v>
          </cell>
        </row>
        <row r="52">
          <cell r="C52" t="str">
            <v>Pembinaan Manajemen Puskesmas (PKM)</v>
          </cell>
          <cell r="F52">
            <v>17</v>
          </cell>
          <cell r="G52">
            <v>12415000</v>
          </cell>
          <cell r="H52">
            <v>17</v>
          </cell>
          <cell r="I52">
            <v>14898000</v>
          </cell>
          <cell r="J52">
            <v>17</v>
          </cell>
          <cell r="L52">
            <v>17</v>
          </cell>
        </row>
        <row r="53">
          <cell r="C53" t="str">
            <v>Pembinaan tenaga teladan (PKM)</v>
          </cell>
          <cell r="F53">
            <v>17</v>
          </cell>
          <cell r="G53">
            <v>52900375</v>
          </cell>
          <cell r="H53">
            <v>17</v>
          </cell>
          <cell r="I53">
            <v>58190412.5</v>
          </cell>
          <cell r="J53">
            <v>17</v>
          </cell>
          <cell r="L53">
            <v>17</v>
          </cell>
        </row>
        <row r="54">
          <cell r="C54" t="str">
            <v>Penilaian tenaga teladan (PKM)</v>
          </cell>
          <cell r="F54">
            <v>17</v>
          </cell>
          <cell r="G54">
            <v>52900375</v>
          </cell>
          <cell r="H54">
            <v>17</v>
          </cell>
          <cell r="I54">
            <v>58190412.5</v>
          </cell>
          <cell r="J54">
            <v>17</v>
          </cell>
          <cell r="L54">
            <v>17</v>
          </cell>
        </row>
        <row r="55">
          <cell r="C55" t="str">
            <v>Penyusunan makalah tenaga kesehatan (PKM)</v>
          </cell>
          <cell r="F55">
            <v>17</v>
          </cell>
          <cell r="G55">
            <v>1375000</v>
          </cell>
          <cell r="H55">
            <v>17</v>
          </cell>
          <cell r="I55">
            <v>1512500</v>
          </cell>
          <cell r="J55">
            <v>17</v>
          </cell>
          <cell r="L55">
            <v>17</v>
          </cell>
          <cell r="M55">
            <v>1663750</v>
          </cell>
        </row>
        <row r="56">
          <cell r="B56" t="str">
            <v>Kegiatan Peningkatan Standarisasi Pelayanan Kesehatan</v>
          </cell>
          <cell r="C56" t="str">
            <v>Jumlah masyarakat yang mendapatkan pelayanan</v>
          </cell>
          <cell r="J56">
            <v>1</v>
          </cell>
          <cell r="K56">
            <v>1033891500</v>
          </cell>
          <cell r="L56">
            <v>1</v>
          </cell>
          <cell r="M56">
            <v>200000000</v>
          </cell>
        </row>
        <row r="57">
          <cell r="B57" t="str">
            <v>Program pengadaan, peningkatan dan perbaikan sarana dan prasarana puskesmas/ puskemas pembantu dan jaringannya</v>
          </cell>
          <cell r="C57" t="str">
            <v>Peningkatan dan Perbaikan Sarana dan Prasarana Puskesmas/Puskesmas Pembantu dan Jaringannya</v>
          </cell>
          <cell r="D57">
            <v>15</v>
          </cell>
          <cell r="F57">
            <v>15</v>
          </cell>
          <cell r="G57">
            <v>23513084679</v>
          </cell>
          <cell r="J57">
            <v>17</v>
          </cell>
          <cell r="K57">
            <v>16019868600</v>
          </cell>
          <cell r="L57">
            <v>17</v>
          </cell>
          <cell r="M57">
            <v>18005955000</v>
          </cell>
        </row>
        <row r="58">
          <cell r="B58" t="str">
            <v>Kegiatan Pembangunan Puskesmas</v>
          </cell>
          <cell r="C58" t="str">
            <v>Jumlah Puskesmas yang Terbangun</v>
          </cell>
          <cell r="J58">
            <v>0</v>
          </cell>
          <cell r="K58">
            <v>4708000000</v>
          </cell>
          <cell r="L58">
            <v>0</v>
          </cell>
          <cell r="M58">
            <v>0</v>
          </cell>
        </row>
        <row r="59">
          <cell r="B59" t="str">
            <v>Kegiatan Pembangunan Puskesmas Pembantu</v>
          </cell>
          <cell r="C59" t="str">
            <v>Pembangunan Puskesmas Pembantu (pustu)</v>
          </cell>
          <cell r="J59">
            <v>0</v>
          </cell>
          <cell r="K59">
            <v>990760100</v>
          </cell>
          <cell r="L59">
            <v>1</v>
          </cell>
          <cell r="M59">
            <v>530000000</v>
          </cell>
        </row>
        <row r="60">
          <cell r="B60" t="str">
            <v>KegiatanPengadaan Puskesmas Keliling</v>
          </cell>
          <cell r="C60" t="str">
            <v>Jumlah Puskesmas keliling yang diadakan</v>
          </cell>
          <cell r="J60">
            <v>0</v>
          </cell>
          <cell r="K60">
            <v>2403800000</v>
          </cell>
          <cell r="L60">
            <v>3</v>
          </cell>
          <cell r="M60">
            <v>1650000000</v>
          </cell>
        </row>
        <row r="61">
          <cell r="B61" t="str">
            <v>Kegiatan Pengadaan Sarana dan Prasarana Puskesmas</v>
          </cell>
          <cell r="C61" t="str">
            <v>Jumlah sarana dan prasarana puskesmas yang diadakan</v>
          </cell>
          <cell r="J61">
            <v>10</v>
          </cell>
          <cell r="K61">
            <v>6611171000</v>
          </cell>
          <cell r="L61">
            <v>20</v>
          </cell>
          <cell r="M61">
            <v>4000000000</v>
          </cell>
        </row>
        <row r="62">
          <cell r="B62" t="str">
            <v>Program kemitraan peningkatan pelayanan kesehatan</v>
          </cell>
          <cell r="C62" t="str">
            <v>Peningkatan pelayanankesehatan</v>
          </cell>
          <cell r="D62">
            <v>150000</v>
          </cell>
          <cell r="F62">
            <v>150000</v>
          </cell>
          <cell r="G62">
            <v>17723016700</v>
          </cell>
          <cell r="J62">
            <v>0</v>
          </cell>
          <cell r="K62">
            <v>39730926000</v>
          </cell>
          <cell r="M62">
            <v>19475136000</v>
          </cell>
        </row>
        <row r="63">
          <cell r="B63" t="str">
            <v>Kegiatan Kemitraan Asuransi Kesehatan Masyarakat</v>
          </cell>
          <cell r="C63" t="str">
            <v>Jumlah Penduduk yang belum memiliki Jaminan Kesehatan (jiwa)</v>
          </cell>
          <cell r="J63">
            <v>68736</v>
          </cell>
          <cell r="K63">
            <v>39520926000</v>
          </cell>
          <cell r="L63">
            <v>68736</v>
          </cell>
          <cell r="M63">
            <v>18971136000</v>
          </cell>
        </row>
        <row r="64">
          <cell r="B64" t="str">
            <v>Program Pengadaan, Peningkatan Sarana Dan Prasarana Rumah Sakit/ Rumah Sakit Jiwa/Rumah Sakit Paru-Paru/  Rumah Sakit Mata</v>
          </cell>
          <cell r="C64" t="str">
            <v>Peningkatan sarana danprasarana rumah sakit</v>
          </cell>
          <cell r="K64">
            <v>1300500000</v>
          </cell>
          <cell r="M64">
            <v>13030000000</v>
          </cell>
        </row>
        <row r="65">
          <cell r="B65" t="str">
            <v>Pembangunan Rumah Sakit</v>
          </cell>
          <cell r="C65" t="str">
            <v>Jumlah dokumen hasil studikelayakan pendirian rumah sakit</v>
          </cell>
          <cell r="K65">
            <v>816000000</v>
          </cell>
          <cell r="M65">
            <v>10950000000</v>
          </cell>
        </row>
        <row r="66">
          <cell r="B66" t="str">
            <v>DINAS PU</v>
          </cell>
        </row>
        <row r="67">
          <cell r="B67" t="str">
            <v>Program pembangunan jalan dan jembatan</v>
          </cell>
          <cell r="C67" t="str">
            <v>Jumlah jembatan dalam kondisi baik (unit)</v>
          </cell>
          <cell r="D67">
            <v>163</v>
          </cell>
          <cell r="E67">
            <v>202114968693</v>
          </cell>
          <cell r="F67">
            <v>173</v>
          </cell>
          <cell r="G67">
            <v>177466055509</v>
          </cell>
          <cell r="K67">
            <v>112554092420</v>
          </cell>
          <cell r="M67">
            <v>124500000000</v>
          </cell>
        </row>
        <row r="68">
          <cell r="C68" t="str">
            <v>Proporsi panjang jaringan jalan dalam kondisi baik (km)</v>
          </cell>
          <cell r="D68">
            <v>1329.79</v>
          </cell>
          <cell r="F68">
            <v>1396.28</v>
          </cell>
        </row>
        <row r="69">
          <cell r="B69" t="str">
            <v>Pembangunan Jalan</v>
          </cell>
          <cell r="C69" t="str">
            <v>Panjang Jalan ditingkatkan -Aspal  (Km)</v>
          </cell>
          <cell r="J69">
            <v>28.5</v>
          </cell>
          <cell r="K69">
            <v>106392492420</v>
          </cell>
          <cell r="L69">
            <v>28.5</v>
          </cell>
          <cell r="M69">
            <v>120000000000</v>
          </cell>
        </row>
        <row r="70">
          <cell r="B70" t="str">
            <v>Pembangunan Jembatan</v>
          </cell>
          <cell r="C70" t="str">
            <v>Jumlah jembatan yang dibangun(Unit)</v>
          </cell>
          <cell r="J70">
            <v>4</v>
          </cell>
          <cell r="K70">
            <v>6161600000</v>
          </cell>
          <cell r="L70">
            <v>4</v>
          </cell>
          <cell r="M70">
            <v>4500000000</v>
          </cell>
        </row>
        <row r="71">
          <cell r="B71" t="str">
            <v>Program Pengembangan dan Pengelolaan Jaringan Irigasi, Rawa dan Jaringan Pengairan lainnya</v>
          </cell>
          <cell r="D71">
            <v>51.21</v>
          </cell>
          <cell r="E71">
            <v>20858270705</v>
          </cell>
          <cell r="F71">
            <v>53.18</v>
          </cell>
          <cell r="G71">
            <v>23772109678</v>
          </cell>
          <cell r="K71">
            <v>45879818000</v>
          </cell>
          <cell r="M71">
            <v>48015230000</v>
          </cell>
        </row>
        <row r="73">
          <cell r="B73" t="str">
            <v xml:space="preserve">Kegiatan Pembangunan Jaringan Air Bersih/Air Minum </v>
          </cell>
          <cell r="C73" t="str">
            <v>Jumlah kegiatan pembangunanair bersih/minum</v>
          </cell>
          <cell r="J73">
            <v>6</v>
          </cell>
          <cell r="K73">
            <v>5382500000</v>
          </cell>
          <cell r="L73">
            <v>5</v>
          </cell>
          <cell r="M73">
            <v>690000000</v>
          </cell>
        </row>
        <row r="74">
          <cell r="B74" t="str">
            <v>Pembangunan Reservoir</v>
          </cell>
          <cell r="C74" t="str">
            <v>Jumlah kegiatan pembangunanreservoir</v>
          </cell>
          <cell r="J74">
            <v>6</v>
          </cell>
          <cell r="K74">
            <v>2866000000</v>
          </cell>
          <cell r="L74">
            <v>6</v>
          </cell>
          <cell r="M74">
            <v>90000000</v>
          </cell>
        </row>
        <row r="75">
          <cell r="B75" t="str">
            <v>Pembangunan Jaringan Irigasi</v>
          </cell>
          <cell r="C75" t="str">
            <v>Panjang jaringan yangditingkatkan (km)</v>
          </cell>
          <cell r="J75">
            <v>20</v>
          </cell>
          <cell r="K75">
            <v>28893618000</v>
          </cell>
          <cell r="L75">
            <v>20</v>
          </cell>
          <cell r="M75">
            <v>35000000000</v>
          </cell>
        </row>
        <row r="76">
          <cell r="B76" t="str">
            <v>Pembangunan Bendung</v>
          </cell>
          <cell r="C76" t="str">
            <v>Jumlah bendung yang dibangun</v>
          </cell>
          <cell r="J76">
            <v>5</v>
          </cell>
          <cell r="K76">
            <v>5681000000</v>
          </cell>
          <cell r="L76">
            <v>5</v>
          </cell>
          <cell r="M76">
            <v>10000000000</v>
          </cell>
        </row>
        <row r="77">
          <cell r="B77" t="str">
            <v>DINAS PERTANIAN</v>
          </cell>
        </row>
        <row r="78">
          <cell r="B78" t="str">
            <v>Program peningkatan produksi hasil peternakan</v>
          </cell>
          <cell r="C78" t="str">
            <v>Jumlah Populasi ternak Besar.Jumlah Populasi ternak Kecil.Jumlah Populasi Unggas</v>
          </cell>
          <cell r="D78" t="str">
            <v>- Jumlah populasi sapi = 14.010- Jumlah populasi kambing = 10.326- Jumlah populasi ayam = 382.503</v>
          </cell>
          <cell r="F78" t="str">
            <v>- Jumlah populasi sapi = 15.021.000- Jumlah populasi kambing = 13.454.000- Jumlah populasi ayam = 1.446.811.000</v>
          </cell>
          <cell r="G78">
            <v>4714885000</v>
          </cell>
          <cell r="J78" t="str">
            <v>Ternak Besar = 17818 ekorTernak Kecil = 31.27 ekorUnggas = 462.767 ekor</v>
          </cell>
          <cell r="K78">
            <v>3363726000</v>
          </cell>
          <cell r="L78" t="str">
            <v>Ternak Besar = 20.302 ekor. Ternak Kecil = 33.027 ekor.Unggas = 472.023 ekor</v>
          </cell>
          <cell r="M78">
            <v>3825000000</v>
          </cell>
        </row>
        <row r="79">
          <cell r="B79" t="str">
            <v>Pembibitan Dan Perawatan Ternak</v>
          </cell>
          <cell r="C79" t="str">
            <v>Jumlah ternak sapi yandigemukkan (ekor)</v>
          </cell>
          <cell r="J79">
            <v>500</v>
          </cell>
          <cell r="K79">
            <v>3274000000</v>
          </cell>
          <cell r="L79">
            <v>500</v>
          </cell>
          <cell r="M79">
            <v>3720000000</v>
          </cell>
        </row>
        <row r="80">
          <cell r="B80" t="str">
            <v>Program Pengembangan Prasarana dan Sarana Pertanian</v>
          </cell>
          <cell r="C80" t="str">
            <v>Jumlah Alsintan yang diadakan. Panjang jaringan irigasi desa yangdibangun/direhab. PanjangJalan Usaha Tani/ Jalan Produksi yang dibentuk/ditingkatkan</v>
          </cell>
          <cell r="D80" t="str">
            <v>1,49</v>
          </cell>
          <cell r="E80">
            <v>0</v>
          </cell>
          <cell r="J80" t="str">
            <v>Alsintan=300Unit. Jides=10Km.Luas cetaksawah baru = 0 Ha</v>
          </cell>
          <cell r="K80">
            <v>19453303350</v>
          </cell>
          <cell r="L80" t="str">
            <v>Alsintan=652 Unit.Jides=16 Km.Luascetak sawah baru= 500 Ha</v>
          </cell>
          <cell r="M80">
            <v>28570000000</v>
          </cell>
        </row>
        <row r="81">
          <cell r="B81" t="str">
            <v>Kegiatan Pengembangan/Rehabilitasi  Sumber-Sumber Air</v>
          </cell>
          <cell r="C81" t="str">
            <v>Panjang jides yang dibangun/rehab (km)</v>
          </cell>
          <cell r="J81">
            <v>6</v>
          </cell>
          <cell r="K81">
            <v>9522189700</v>
          </cell>
          <cell r="L81">
            <v>6</v>
          </cell>
          <cell r="M81">
            <v>2000000000</v>
          </cell>
        </row>
        <row r="82">
          <cell r="B82" t="str">
            <v>Kegiatan Fasilitasi Dan Penyediaan Alat Dan Mesin Pertanaian</v>
          </cell>
          <cell r="C82" t="str">
            <v>Jumlah Pengadaan Alsintan (unit)</v>
          </cell>
          <cell r="J82">
            <v>200</v>
          </cell>
          <cell r="K82">
            <v>2863900000</v>
          </cell>
          <cell r="L82">
            <v>350</v>
          </cell>
          <cell r="M82">
            <v>10250000000</v>
          </cell>
        </row>
        <row r="83">
          <cell r="B83" t="str">
            <v>Kegiatan Pembangunan Dan Peningkatan Jalan Usaha Tani</v>
          </cell>
          <cell r="C83" t="str">
            <v>Panjang Jalan Usaha Tani yangdibangun/ditingkatkan</v>
          </cell>
          <cell r="J83">
            <v>25</v>
          </cell>
          <cell r="K83">
            <v>3803413150</v>
          </cell>
          <cell r="L83">
            <v>25</v>
          </cell>
          <cell r="M83">
            <v>3750000000</v>
          </cell>
        </row>
        <row r="84">
          <cell r="B84" t="str">
            <v>Kegiatan Pembangunan Dan Peningkatan Jalan Produksi</v>
          </cell>
          <cell r="C84" t="str">
            <v>Panjang jalan Produksi yangdibangun/ditingkatkan (km)</v>
          </cell>
          <cell r="J84">
            <v>12</v>
          </cell>
          <cell r="K84">
            <v>2189500000</v>
          </cell>
          <cell r="L84">
            <v>15</v>
          </cell>
          <cell r="M84">
            <v>2250000000</v>
          </cell>
        </row>
        <row r="85">
          <cell r="B85" t="str">
            <v>Program Peningkatan Produksi Tanaman Perkebunan</v>
          </cell>
          <cell r="C85" t="str">
            <v>Jumlah Produksi Lada (ton)Jumlah Produksi Kakao (ton)Jumlah Produksi Kelapa Sawit (ton)</v>
          </cell>
          <cell r="D85" t="str">
            <v>385412400245630</v>
          </cell>
          <cell r="E85">
            <v>0</v>
          </cell>
          <cell r="F85" t="str">
            <v>4.094.00013.597.000258.364.000</v>
          </cell>
          <cell r="G85">
            <v>518827500</v>
          </cell>
          <cell r="J85" t="str">
            <v>4.30116.147285.102</v>
          </cell>
          <cell r="K85">
            <v>5326616250</v>
          </cell>
          <cell r="L85" t="str">
            <v>4.33617.995304.621</v>
          </cell>
          <cell r="M85">
            <v>25089952200</v>
          </cell>
        </row>
        <row r="86">
          <cell r="B86" t="str">
            <v>Kegiatan Ekstensifikasi, Intensifikasi Dan PeremajaanTanaman Kakao</v>
          </cell>
          <cell r="C86" t="str">
            <v>Jumlah Luasan Tanaman Kakaoyang diidentifikasikan /direhabilitasi/diremajakan (Ha)</v>
          </cell>
          <cell r="J86">
            <v>2000</v>
          </cell>
          <cell r="K86">
            <v>4258101250</v>
          </cell>
          <cell r="L86">
            <v>20000</v>
          </cell>
          <cell r="M86">
            <v>22879952200</v>
          </cell>
        </row>
        <row r="87">
          <cell r="B87" t="str">
            <v>DINAS KELAUTAN DAN PERIKANAN</v>
          </cell>
        </row>
        <row r="88">
          <cell r="B88" t="str">
            <v>Program Pengembangan Budidaya Perikanan</v>
          </cell>
          <cell r="C88" t="str">
            <v>Jumlah produksiPerikanan Budidaya (ton)</v>
          </cell>
          <cell r="D88">
            <v>42922</v>
          </cell>
          <cell r="F88">
            <v>44210000</v>
          </cell>
          <cell r="G88">
            <v>1657296400</v>
          </cell>
          <cell r="J88">
            <v>45497</v>
          </cell>
          <cell r="K88">
            <v>6339004650</v>
          </cell>
          <cell r="L88">
            <v>45497</v>
          </cell>
        </row>
        <row r="89">
          <cell r="B89" t="str">
            <v>Kegiatan Pembangunan Jalan Produksi Tambak</v>
          </cell>
          <cell r="C89" t="str">
            <v>Jumlah jalan produksi tambakyang dibangun (km)</v>
          </cell>
          <cell r="J89">
            <v>25</v>
          </cell>
          <cell r="K89">
            <v>2203740000</v>
          </cell>
        </row>
        <row r="90">
          <cell r="B90" t="str">
            <v xml:space="preserve">Kegiatan Pembangunan Jembatan Tambak Dan Plat Duiker </v>
          </cell>
          <cell r="C90" t="str">
            <v>Jumlah jembatan tambak yangdibangun (unit)</v>
          </cell>
          <cell r="J90">
            <v>5</v>
          </cell>
          <cell r="K90">
            <v>1763110000</v>
          </cell>
          <cell r="L90">
            <v>5</v>
          </cell>
        </row>
        <row r="91">
          <cell r="B91" t="str">
            <v>Kegiatan Pembangunan/Rehabilitasi  Sarana PrasaranaBudidaya</v>
          </cell>
          <cell r="C91" t="str">
            <v>Jumlah Balai Benih Ikan yangdirehab/dibangun (unit/paket)</v>
          </cell>
          <cell r="J91">
            <v>1</v>
          </cell>
          <cell r="K91">
            <v>1705889650</v>
          </cell>
          <cell r="L91">
            <v>1</v>
          </cell>
        </row>
        <row r="92">
          <cell r="B92" t="str">
            <v>Program pengembangan perikanan tangkap</v>
          </cell>
          <cell r="C92" t="str">
            <v>Jumlah produksi Perikanan Tangkap (ton)</v>
          </cell>
          <cell r="D92">
            <v>8659</v>
          </cell>
          <cell r="F92">
            <v>8702300</v>
          </cell>
          <cell r="G92">
            <v>7416554300</v>
          </cell>
          <cell r="J92">
            <v>8745.59</v>
          </cell>
          <cell r="K92">
            <v>11289630650</v>
          </cell>
        </row>
        <row r="93">
          <cell r="B93" t="str">
            <v>Kegiatan Pembangunan Tempat Pelelangan Ikan</v>
          </cell>
          <cell r="C93" t="str">
            <v>Jumlah Tambatan,TPI,fasilitaspokok dan penunjang PPI yangdibangun,direhab (Unit)</v>
          </cell>
          <cell r="J93">
            <v>1</v>
          </cell>
          <cell r="K93">
            <v>5468253325</v>
          </cell>
          <cell r="L93">
            <v>1</v>
          </cell>
        </row>
        <row r="94">
          <cell r="B94" t="str">
            <v>Kegiatan Pegembangan Sarana Prasarana Penangkapan Ikan</v>
          </cell>
          <cell r="C94" t="str">
            <v>Jumlah Bantuan MesinKetinting/Mesin tempel yang diadakan (Unit)</v>
          </cell>
          <cell r="J94">
            <v>40</v>
          </cell>
          <cell r="K94">
            <v>1662219000</v>
          </cell>
          <cell r="L94">
            <v>40</v>
          </cell>
        </row>
        <row r="95">
          <cell r="B95" t="str">
            <v>Kegiatan Pembangunan/Penerapan Teknologi PerikananTangkap</v>
          </cell>
          <cell r="C95" t="str">
            <v>Jumlah apartemen ikan yangdiadakan (Unit)</v>
          </cell>
          <cell r="J95">
            <v>2</v>
          </cell>
          <cell r="K95">
            <v>1769000000</v>
          </cell>
          <cell r="L95">
            <v>2</v>
          </cell>
        </row>
        <row r="96">
          <cell r="B96" t="str">
            <v>Program Optimalisasi pengelolaan dan pemasaran produksi perikanan</v>
          </cell>
          <cell r="C96" t="str">
            <v>Jumlah produksiPengolahanikan  (ton)</v>
          </cell>
          <cell r="D96">
            <v>302.39999999999998</v>
          </cell>
          <cell r="F96">
            <v>303750</v>
          </cell>
          <cell r="G96">
            <v>1482852500</v>
          </cell>
          <cell r="J96">
            <v>305.27</v>
          </cell>
          <cell r="K96">
            <v>1919115000</v>
          </cell>
          <cell r="L96">
            <v>305.27</v>
          </cell>
        </row>
        <row r="97">
          <cell r="B97" t="str">
            <v>Kegiatan Optimalisasi Pengelolaan Dan Pemasaran HasilPerikanan</v>
          </cell>
          <cell r="C97" t="str">
            <v>Jumlah Sarana prasarana pokokdan Pendukung Industri perikanan yang dibangun/direhab/diadakan (Unit)</v>
          </cell>
          <cell r="J97">
            <v>20</v>
          </cell>
          <cell r="K97">
            <v>1426630000</v>
          </cell>
          <cell r="L97">
            <v>20</v>
          </cell>
        </row>
        <row r="98">
          <cell r="B98" t="str">
            <v>DPMPTSP</v>
          </cell>
        </row>
        <row r="99">
          <cell r="B99" t="str">
            <v>Program Peningkatan Promosi dan Kerjasama Investasi</v>
          </cell>
          <cell r="C99" t="str">
            <v>- persentase jumlah promosi yang dilaksanakan- Nilai investasi PMA $ dan PMDN Rp.</v>
          </cell>
          <cell r="D99" t="str">
            <v>0</v>
          </cell>
          <cell r="E99">
            <v>0</v>
          </cell>
          <cell r="F99" t="str">
            <v>0</v>
          </cell>
          <cell r="G99">
            <v>334386400</v>
          </cell>
          <cell r="K99">
            <v>543029000</v>
          </cell>
          <cell r="M99">
            <v>557902300</v>
          </cell>
        </row>
        <row r="100">
          <cell r="B100" t="str">
            <v>Kegiatan Penyelenggaraan Pameran Investasi</v>
          </cell>
          <cell r="C100" t="str">
            <v>Jumlah keikutsertaan pameraninvestasi tingkat propinsiregional dan nasional</v>
          </cell>
          <cell r="K100">
            <v>331030000</v>
          </cell>
          <cell r="M100">
            <v>0</v>
          </cell>
        </row>
        <row r="101">
          <cell r="B101" t="str">
            <v>Program Peningkatan Iklim Investasi dan Realisasi Investasi</v>
          </cell>
          <cell r="C101" t="str">
            <v>Jumlah minat dan rencana investasi (investor)</v>
          </cell>
          <cell r="D101">
            <v>25</v>
          </cell>
          <cell r="E101">
            <v>0</v>
          </cell>
          <cell r="F101">
            <v>30</v>
          </cell>
          <cell r="G101">
            <v>91747600</v>
          </cell>
          <cell r="K101">
            <v>237077000</v>
          </cell>
          <cell r="M101">
            <v>519097000</v>
          </cell>
        </row>
        <row r="102">
          <cell r="B102" t="str">
            <v>Memfasilitasi Dan Koordinasi Kerjasama Di Bidang Investasi</v>
          </cell>
          <cell r="C102" t="str">
            <v>Jumlah UMKM perusahaan yangdifasilitasi</v>
          </cell>
          <cell r="K102">
            <v>73879000</v>
          </cell>
        </row>
        <row r="103">
          <cell r="B103" t="str">
            <v>Penyusunan Cetak Biru (Master Plan) Pengembangan Penanaman Modal</v>
          </cell>
          <cell r="C103" t="str">
            <v>Database bidang penanamanmodal</v>
          </cell>
          <cell r="K103">
            <v>84596000</v>
          </cell>
        </row>
        <row r="104">
          <cell r="B104" t="str">
            <v>Program Pengawasan dan Pengendalian PM dan PTSP</v>
          </cell>
          <cell r="C104" t="str">
            <v>persentase PMA dan PMDN yang dibina</v>
          </cell>
          <cell r="D104" t="str">
            <v>0</v>
          </cell>
          <cell r="E104">
            <v>0</v>
          </cell>
          <cell r="F104" t="str">
            <v>0</v>
          </cell>
          <cell r="G104">
            <v>0</v>
          </cell>
          <cell r="K104">
            <v>0</v>
          </cell>
        </row>
      </sheetData>
      <sheetData sheetId="9">
        <row r="3">
          <cell r="B3" t="str">
            <v>Program Pendidikan Anak Usia Dini</v>
          </cell>
          <cell r="C3" t="str">
            <v>APK PAUD formal dan Non Formal</v>
          </cell>
          <cell r="D3">
            <v>0.39</v>
          </cell>
          <cell r="E3">
            <v>3485152500</v>
          </cell>
          <cell r="F3">
            <v>0.44</v>
          </cell>
          <cell r="G3">
            <v>22097497500</v>
          </cell>
          <cell r="H3">
            <v>0.49</v>
          </cell>
          <cell r="I3">
            <v>14843297500</v>
          </cell>
          <cell r="J3">
            <v>0.54</v>
          </cell>
          <cell r="K3">
            <v>19009952500</v>
          </cell>
          <cell r="L3">
            <v>0.59</v>
          </cell>
          <cell r="M3">
            <v>18809952500</v>
          </cell>
          <cell r="N3">
            <v>0.64</v>
          </cell>
          <cell r="O3">
            <v>14118642500</v>
          </cell>
        </row>
        <row r="4">
          <cell r="B4" t="str">
            <v>Program Wajib Belajar Pendidikan Dasar Sembilan Tahun</v>
          </cell>
          <cell r="C4" t="str">
            <v>PeningkatanAK,AM,APK,APM,APS,PenurunanAPtS</v>
          </cell>
          <cell r="D4" t="str">
            <v>- AK SD 99,24, AK SMP 98,58,-AM SD 89,81, AM SMP92,90'- APK SD 107,8, APK SMP 102,03- APM SD 99,02, APM SMP 80,80- APS 7-12 tahun 95,08- APS 13-15 tahun 96,56- APtS SD 0,07, APtS SMP 0,47</v>
          </cell>
          <cell r="E4">
            <v>92125222831</v>
          </cell>
          <cell r="F4" t="str">
            <v>- AK SD 99,34, AK SMP98,70, - AM SD 89,96, AM SMP 93,16'- APK SD 108,3, APK SMP 103,02- APM SD 99,03, APM SMP 80,96 - APS 7-12 tahun 95,76- APS 13-15 tahun 96,41- APtS SD 0,25, APtS SMP 0,44</v>
          </cell>
          <cell r="G4">
            <v>55852756420</v>
          </cell>
          <cell r="H4" t="str">
            <v>- AK SD 99,44, AK SMP98,87, AM SD 90,22, AM SMP 93,54- APK SD 108,6, APK SMP 104,03- APM SD 99,10, APM SMP 81,34- APS 7-12 tahun 95,22- APS 13-15 tahun 96,44- APtS SD 0,23 APtS SMP 0,39</v>
          </cell>
          <cell r="I4">
            <v>84451496662</v>
          </cell>
          <cell r="J4" t="str">
            <v>- AK SD 99,54, AK SMP99,05, AM SD 90,06, AMSMP 95,68- APK SD 108,9, APK SMP 105,04- APM SD 99,20, APM SMP 81,51- APS 7-12 tahun 95,67- APS 13-15 tahun 96,46- APtS SD 0,21- APtS SMP 0,35</v>
          </cell>
          <cell r="K4">
            <v>88145130928</v>
          </cell>
          <cell r="L4" t="str">
            <v>- AK SD 99,62, AK SMP 99,13, - AM SD 90,08, AM SMP 96,49- APK SD 109,2, APK SMP 106,06- APM SD 99,25, APM SMP 81,58- APS 7-12 tahun 96,13- APS 13-15 tahun 96,50- APtS SD 0,19, APtSSMP 0,32</v>
          </cell>
          <cell r="M4">
            <v>88137598620</v>
          </cell>
          <cell r="N4" t="str">
            <v>- AK SD 99,70, AK SMP99,46, - AM SD 91,09, AM SMP 96,75- APK SD 109,7, APK SMP 107,50- APM SD 99,30, APM SMP 81,90- APS 7-12 tahun 96,05- APS 13-15 tahun 97,22- APtS SD 0,17- APtS SMP 0,26</v>
          </cell>
          <cell r="O4">
            <v>79316069082</v>
          </cell>
        </row>
        <row r="5">
          <cell r="B5" t="str">
            <v>Program Pendidikan Non Formal</v>
          </cell>
          <cell r="C5" t="str">
            <v>ANGKA MELEK HURUF</v>
          </cell>
          <cell r="D5">
            <v>97.15</v>
          </cell>
          <cell r="E5">
            <v>105080000</v>
          </cell>
          <cell r="F5">
            <v>97.24</v>
          </cell>
          <cell r="G5">
            <v>317025000</v>
          </cell>
          <cell r="H5">
            <v>97.33</v>
          </cell>
          <cell r="I5">
            <v>309825000</v>
          </cell>
          <cell r="J5">
            <v>97.42</v>
          </cell>
          <cell r="K5">
            <v>305775000</v>
          </cell>
          <cell r="L5">
            <v>97.52</v>
          </cell>
          <cell r="M5">
            <v>300825000</v>
          </cell>
          <cell r="N5">
            <v>97.55</v>
          </cell>
          <cell r="O5">
            <v>296250000</v>
          </cell>
        </row>
        <row r="6">
          <cell r="B6" t="str">
            <v>Program Peningkatan Mutu Pendidik dan Tenaga Kependidikan</v>
          </cell>
          <cell r="C6" t="str">
            <v>Persentase Peningkatan mutu guru</v>
          </cell>
          <cell r="D6" t="str">
            <v>- Guru bersertifikat 55%,- Guru berkualifikasi S1 81%,- Rasio guru:murid SD 32, Rasio guru:murid SMP 36</v>
          </cell>
          <cell r="E6">
            <v>942202000</v>
          </cell>
          <cell r="F6" t="str">
            <v>- Guru bersertifikat 62%,- Guru berkualifikasi S1 86%,- Rasio guru:murid SD 32, Rasio guru:murid SMP 36</v>
          </cell>
          <cell r="G6">
            <v>1713803000</v>
          </cell>
          <cell r="H6" t="str">
            <v>- Guru bersertifikat 73%,- Guru berkualifikasi S1 89%,- Rasio guru:murid SD 32, Rasio guru:murid SMP 36</v>
          </cell>
          <cell r="I6">
            <v>1732834100</v>
          </cell>
          <cell r="J6" t="str">
            <v>- Guru bersertifikat 87%,- Guru berkualifikasi S1 92%,- Rasio guru:murid SD 32, Rasio guru:murid SMP 36</v>
          </cell>
          <cell r="K6">
            <v>2262568310</v>
          </cell>
          <cell r="L6" t="str">
            <v>- Guru bersertifikat 96%,- Guru berkualifikasi S1 95%,- Rasio guru:murid SD 32, Rasio guru:murid SMP 36</v>
          </cell>
          <cell r="M6">
            <v>2285595941</v>
          </cell>
          <cell r="N6" t="str">
            <v>- Guru bersertifikat 98%,- Guru berkualifikasi S1 100%,- Rasio guru:murid SD 32, Rasio guru:murid SMP 36</v>
          </cell>
          <cell r="O6">
            <v>2310926334</v>
          </cell>
        </row>
        <row r="7">
          <cell r="B7" t="str">
            <v>Program Manajemen Pelayanan Pendidikan</v>
          </cell>
          <cell r="C7" t="str">
            <v>Persentase angkapartisipasi pendidikantinggi</v>
          </cell>
          <cell r="D7">
            <v>0</v>
          </cell>
          <cell r="E7">
            <v>6132650000</v>
          </cell>
          <cell r="F7">
            <v>0.2</v>
          </cell>
          <cell r="G7">
            <v>21134250000</v>
          </cell>
          <cell r="H7">
            <v>0.2</v>
          </cell>
          <cell r="I7">
            <v>23452250000</v>
          </cell>
          <cell r="J7">
            <v>0.2</v>
          </cell>
          <cell r="K7">
            <v>25497050000</v>
          </cell>
          <cell r="L7">
            <v>0.2</v>
          </cell>
          <cell r="M7">
            <v>27979050000</v>
          </cell>
          <cell r="N7">
            <v>0.2</v>
          </cell>
          <cell r="O7">
            <v>28777050000</v>
          </cell>
        </row>
        <row r="8">
          <cell r="B8" t="str">
            <v>DINAS KESEHATAN</v>
          </cell>
        </row>
        <row r="9">
          <cell r="B9" t="str">
            <v>Program Standarisasi Pelayanan Kesehatan</v>
          </cell>
          <cell r="C9" t="str">
            <v>Peningkatan Pelayanan Standarisasi Kesehatan</v>
          </cell>
          <cell r="D9" t="str">
            <v>15 PKM</v>
          </cell>
          <cell r="E9">
            <v>13826636100</v>
          </cell>
          <cell r="F9" t="str">
            <v>17 PKM</v>
          </cell>
          <cell r="G9">
            <v>5964590750</v>
          </cell>
          <cell r="H9" t="str">
            <v>17 PKM</v>
          </cell>
          <cell r="I9">
            <v>6031791325</v>
          </cell>
          <cell r="J9" t="str">
            <v>17 PKM</v>
          </cell>
          <cell r="K9">
            <v>5851070457.5</v>
          </cell>
          <cell r="L9" t="str">
            <v>17 PKM</v>
          </cell>
          <cell r="M9">
            <v>5670677503.25</v>
          </cell>
          <cell r="N9" t="str">
            <v>17 PKM</v>
          </cell>
          <cell r="O9">
            <v>5686745253.5799999</v>
          </cell>
        </row>
        <row r="10">
          <cell r="B10" t="str">
            <v>Program pengadaan, peningkatan dan perbaikan sarana dan prasarana puskesmas/ puskemas pembantu dan jaringannya</v>
          </cell>
          <cell r="C10" t="str">
            <v>Peningkatan dan Perbaikan Sarana danPrasarana Puskesmas/Puskesmas Pembantu dan Jaringannya</v>
          </cell>
          <cell r="D10">
            <v>0.65</v>
          </cell>
          <cell r="E10">
            <v>23200393712</v>
          </cell>
          <cell r="F10" t="str">
            <v>17 PKM</v>
          </cell>
          <cell r="G10">
            <v>4800000000</v>
          </cell>
          <cell r="H10" t="str">
            <v>17 PKM</v>
          </cell>
          <cell r="I10">
            <v>7880000000</v>
          </cell>
          <cell r="J10" t="str">
            <v>17 PKM</v>
          </cell>
          <cell r="K10">
            <v>18005955000</v>
          </cell>
          <cell r="L10" t="str">
            <v>17 PKM</v>
          </cell>
          <cell r="M10">
            <v>17310000000</v>
          </cell>
          <cell r="N10" t="str">
            <v>17 PKM</v>
          </cell>
          <cell r="O10">
            <v>17310000000</v>
          </cell>
        </row>
        <row r="11">
          <cell r="B11" t="str">
            <v>Program kemitraan peningkatan pelayanan kesehatan</v>
          </cell>
          <cell r="C11" t="str">
            <v>Peningkatan Pelayanan kesehatan</v>
          </cell>
          <cell r="D11" t="str">
            <v>40.865 JIWA</v>
          </cell>
          <cell r="E11">
            <v>19007835500</v>
          </cell>
          <cell r="F11" t="str">
            <v>68736 JIWA</v>
          </cell>
          <cell r="G11">
            <v>19475136000</v>
          </cell>
          <cell r="H11" t="str">
            <v>68736 JIWA</v>
          </cell>
          <cell r="I11">
            <v>19475136000</v>
          </cell>
          <cell r="J11" t="str">
            <v>68736 JIWA</v>
          </cell>
          <cell r="K11">
            <v>19475136000</v>
          </cell>
          <cell r="L11" t="str">
            <v>68736 JIWA</v>
          </cell>
          <cell r="M11">
            <v>19475136000</v>
          </cell>
          <cell r="N11" t="str">
            <v>68736 JIWA</v>
          </cell>
          <cell r="O11" t="str">
            <v>19.475.136.000,00</v>
          </cell>
        </row>
        <row r="12">
          <cell r="B12" t="str">
            <v>Program Pengadaan, Peningkatan Sarana Dan Prasarana Rumah Sakit/ Rumah Sakit Jiwa/Rumah Sakit Paru-Paru/  Rumah Sakit Mata</v>
          </cell>
          <cell r="C12" t="str">
            <v>Peningkatan Sarana dan PrasaranaRumah Sakit</v>
          </cell>
          <cell r="G12">
            <v>1430000000</v>
          </cell>
          <cell r="I12">
            <v>16000000000</v>
          </cell>
          <cell r="K12">
            <v>12680000000</v>
          </cell>
          <cell r="M12">
            <v>18000000000</v>
          </cell>
          <cell r="O12">
            <v>10550000000</v>
          </cell>
        </row>
        <row r="13">
          <cell r="B13" t="str">
            <v>DINAS PU</v>
          </cell>
        </row>
        <row r="14">
          <cell r="B14" t="str">
            <v>Program pembangunan jalan dan jembatan</v>
          </cell>
          <cell r="C14" t="str">
            <v>Persentase Jalan kondisi baik</v>
          </cell>
          <cell r="D14">
            <v>0.95</v>
          </cell>
          <cell r="E14">
            <v>184765789200</v>
          </cell>
          <cell r="F14">
            <v>0.95</v>
          </cell>
          <cell r="G14">
            <v>152541500000</v>
          </cell>
          <cell r="H14">
            <v>0.95</v>
          </cell>
          <cell r="I14">
            <v>176041500000</v>
          </cell>
          <cell r="J14">
            <v>0.95</v>
          </cell>
          <cell r="K14">
            <v>193041500000</v>
          </cell>
          <cell r="L14">
            <v>0.95</v>
          </cell>
          <cell r="M14">
            <v>204041500000</v>
          </cell>
          <cell r="N14">
            <v>0.95</v>
          </cell>
          <cell r="O14">
            <v>415041500000</v>
          </cell>
        </row>
        <row r="15">
          <cell r="B15" t="str">
            <v>Program Pengembangan dan Pengelolaan Jaringan Irigasi, Rawa dan Jaringan Pengairan lainnya</v>
          </cell>
          <cell r="C15" t="str">
            <v>Rasio Jaringan irigasi</v>
          </cell>
          <cell r="D15">
            <v>2.06</v>
          </cell>
          <cell r="E15">
            <v>28582733200</v>
          </cell>
          <cell r="F15">
            <v>2.95</v>
          </cell>
          <cell r="G15">
            <v>39979540000</v>
          </cell>
          <cell r="H15">
            <v>2.95</v>
          </cell>
          <cell r="I15">
            <v>45304540000</v>
          </cell>
          <cell r="J15">
            <v>2.95</v>
          </cell>
          <cell r="K15">
            <v>46893430000</v>
          </cell>
          <cell r="L15">
            <v>3.39</v>
          </cell>
          <cell r="M15">
            <v>50943430000</v>
          </cell>
          <cell r="N15">
            <v>3.39</v>
          </cell>
          <cell r="O15">
            <v>56693430000</v>
          </cell>
        </row>
        <row r="16">
          <cell r="B16" t="str">
            <v>DINAS PERTANIAN</v>
          </cell>
        </row>
        <row r="17">
          <cell r="B17" t="str">
            <v>Program peningkatan produksi hasil peternakan</v>
          </cell>
          <cell r="C17" t="str">
            <v>Jumlah Populasi Ternak</v>
          </cell>
          <cell r="D17" t="str">
            <v>Ternak Besar =15.339 ekor, Ternak Kecil = 28.024 ekor, unggas = 444.798 ekor</v>
          </cell>
          <cell r="E17">
            <v>203470000</v>
          </cell>
          <cell r="F17" t="str">
            <v>Ternak Besar =15.829 ekor, Ternak Kecil = 29.591 ekor, unggas = 453.693 ekor</v>
          </cell>
          <cell r="G17">
            <v>4714885000</v>
          </cell>
          <cell r="H17" t="str">
            <v>Ternak Besar =17.818ekor, Ternak Kecil = 31.257 ekor, unggas = 462.767 ekor</v>
          </cell>
          <cell r="I17">
            <v>3845000000</v>
          </cell>
          <cell r="J17" t="str">
            <v>Ternak Besar = 20.302 ekor, Ternak Kecil = 33.027 ekor, unggas = 472.023 ekor</v>
          </cell>
          <cell r="K17">
            <v>3851000000</v>
          </cell>
          <cell r="L17" t="str">
            <v>Ternak Besar =22.780 ekor, Ternak Kecil = 34.910 ekor, unggas = 481.463 ekor</v>
          </cell>
          <cell r="M17">
            <v>4857000000</v>
          </cell>
          <cell r="N17" t="str">
            <v>Ternak Besar = 25.252 ekor, Ternak Kecil = 36.913 ekor, unggas = 491.092 ekor</v>
          </cell>
          <cell r="O17">
            <v>4813000000</v>
          </cell>
        </row>
        <row r="18">
          <cell r="B18" t="str">
            <v>Program Pengembangan Prasarana dan Sarana Pertanian</v>
          </cell>
          <cell r="C18" t="str">
            <v>Jumlah alsintan yangdiadakan (unit), panjang jides yangterbangun (km), luascetak sawah baru (ha)</v>
          </cell>
          <cell r="D18" t="str">
            <v>0</v>
          </cell>
          <cell r="E18">
            <v>0</v>
          </cell>
          <cell r="F18" t="str">
            <v>alsintan = 100 unit, jides =4 km, luas cetak sawah baru = 0 ha</v>
          </cell>
          <cell r="G18">
            <v>9623256500</v>
          </cell>
          <cell r="H18" t="str">
            <v>alsintan = 200 unit, jides =6 km, luas cetak sawah baru = 0 ha</v>
          </cell>
          <cell r="I18">
            <v>15980000000</v>
          </cell>
          <cell r="J18" t="str">
            <v>alsintan = 352 unit, jides =6 km, luas cetak sawah baru = 500 ha</v>
          </cell>
          <cell r="K18">
            <v>28570000000</v>
          </cell>
          <cell r="L18" t="str">
            <v>alsintan = 352 unit, jides =6 km, luas cetak sawah baru = 500 ha</v>
          </cell>
          <cell r="M18">
            <v>31460233250</v>
          </cell>
          <cell r="N18" t="str">
            <v>alsintan = 0 unit, jides =6 km, luas cetak sawah baru = 0 ha</v>
          </cell>
          <cell r="O18">
            <v>7009000000</v>
          </cell>
        </row>
        <row r="19">
          <cell r="B19" t="str">
            <v>Program Peningkatan Produksi Tanaman Perkebunan</v>
          </cell>
          <cell r="C19" t="str">
            <v>Jumlah produksi Perkebunan</v>
          </cell>
          <cell r="E19">
            <v>0</v>
          </cell>
          <cell r="F19" t="str">
            <v>Kakao = 13.597 ton, Lada = 4.094 ton, Kelapa sawit = 258.364 ton</v>
          </cell>
          <cell r="G19">
            <v>11368350000</v>
          </cell>
          <cell r="H19" t="str">
            <v>Kakao = 16.147 ton, Lada = 4.301 ton, Kelapa sawit = 285.102 ton</v>
          </cell>
          <cell r="I19">
            <v>20488585500</v>
          </cell>
          <cell r="J19" t="str">
            <v>Kakao = 17.996 ton, Lada= 4.336 ton, Kelapa sawit =304.621 ton</v>
          </cell>
          <cell r="K19">
            <v>24189952200</v>
          </cell>
          <cell r="L19" t="str">
            <v>Kakao = 19.996 ton, Lada= 4.449 ton, Kelapa sawit =328.318 ton</v>
          </cell>
          <cell r="M19">
            <v>26995000000</v>
          </cell>
          <cell r="N19" t="str">
            <v>Kakao = 22.496 ton, Lada= 5.548 ton, Kelapa sawit =346.558 ton</v>
          </cell>
          <cell r="O19">
            <v>3860000000</v>
          </cell>
        </row>
        <row r="20">
          <cell r="B20" t="str">
            <v>DINAS KELAUTAN DAN PERIKANAN</v>
          </cell>
        </row>
        <row r="21">
          <cell r="B21" t="str">
            <v>Program Pengembangan Budidaya Perikanan</v>
          </cell>
          <cell r="C21" t="str">
            <v>Jumlah produksiPerikanan Budidaya (ton)</v>
          </cell>
          <cell r="D21">
            <v>44210</v>
          </cell>
          <cell r="E21">
            <v>606927500</v>
          </cell>
          <cell r="F21">
            <v>45497</v>
          </cell>
          <cell r="G21">
            <v>8010023625</v>
          </cell>
          <cell r="H21">
            <v>46785</v>
          </cell>
          <cell r="I21">
            <v>5502899806.25</v>
          </cell>
          <cell r="J21">
            <v>48073</v>
          </cell>
          <cell r="K21">
            <v>5791788546.5600004</v>
          </cell>
          <cell r="L21">
            <v>49360</v>
          </cell>
          <cell r="M21">
            <v>3998077973.8899999</v>
          </cell>
          <cell r="N21">
            <v>50648</v>
          </cell>
          <cell r="O21">
            <v>459656872.58999997</v>
          </cell>
        </row>
        <row r="22">
          <cell r="B22" t="str">
            <v>Program pengembangan perikanan tangkap</v>
          </cell>
          <cell r="C22" t="str">
            <v>Jumlah produksi Perikanan Tangkap (ton)</v>
          </cell>
          <cell r="D22">
            <v>8702.2999999999993</v>
          </cell>
          <cell r="E22">
            <v>8900829300</v>
          </cell>
          <cell r="F22">
            <v>8745.59</v>
          </cell>
          <cell r="G22">
            <v>11850000000</v>
          </cell>
          <cell r="H22">
            <v>8788.89</v>
          </cell>
          <cell r="I22">
            <v>10060000000</v>
          </cell>
          <cell r="J22">
            <v>8832.18</v>
          </cell>
          <cell r="K22">
            <v>7870000000</v>
          </cell>
          <cell r="L22">
            <v>8875.48</v>
          </cell>
          <cell r="M22">
            <v>1885000000</v>
          </cell>
          <cell r="N22">
            <v>8918.77</v>
          </cell>
          <cell r="O22">
            <v>0</v>
          </cell>
        </row>
        <row r="23">
          <cell r="B23" t="str">
            <v>Program Optimalisasi pengelolaan dan pemasaran produksi perikanan</v>
          </cell>
          <cell r="C23" t="str">
            <v>Jumlah produksiPengolahanikan  (ton)</v>
          </cell>
          <cell r="D23">
            <v>303.75</v>
          </cell>
          <cell r="E23">
            <v>1687026200</v>
          </cell>
          <cell r="F23">
            <v>305.27</v>
          </cell>
          <cell r="G23">
            <v>485000000</v>
          </cell>
          <cell r="H23">
            <v>306.8</v>
          </cell>
          <cell r="I23">
            <v>490000000</v>
          </cell>
          <cell r="J23">
            <v>308.33</v>
          </cell>
          <cell r="K23">
            <v>495000000</v>
          </cell>
          <cell r="L23">
            <v>309.87</v>
          </cell>
          <cell r="M23">
            <v>245000000</v>
          </cell>
          <cell r="N23">
            <v>311.42</v>
          </cell>
          <cell r="O23">
            <v>245000000</v>
          </cell>
        </row>
        <row r="24">
          <cell r="B24" t="str">
            <v>DPMPTSP</v>
          </cell>
        </row>
        <row r="25">
          <cell r="B25" t="str">
            <v>Program Peningkatan Iklim Investasi dan Realisasi Investasi</v>
          </cell>
          <cell r="C25" t="str">
            <v>Jumlah minat dan rencana investasi</v>
          </cell>
          <cell r="D25">
            <v>30</v>
          </cell>
          <cell r="E25">
            <v>91747600</v>
          </cell>
          <cell r="F25">
            <v>35</v>
          </cell>
          <cell r="G25">
            <v>425000000</v>
          </cell>
          <cell r="H25">
            <v>36</v>
          </cell>
          <cell r="I25">
            <v>746900000</v>
          </cell>
          <cell r="J25">
            <v>37</v>
          </cell>
          <cell r="K25">
            <v>519097000</v>
          </cell>
          <cell r="L25">
            <v>38</v>
          </cell>
          <cell r="M25">
            <v>381599000</v>
          </cell>
          <cell r="N25">
            <v>39</v>
          </cell>
          <cell r="O25">
            <v>394416000</v>
          </cell>
        </row>
        <row r="26">
          <cell r="B26" t="str">
            <v>Program Peningkatan Promosi dan Kerjasama Investasi</v>
          </cell>
          <cell r="C26" t="str">
            <v>Nilai investasiPMA $ dan PMDN Rp.</v>
          </cell>
          <cell r="D26" t="str">
            <v>Rp520.000.0000.000(PMDN) $13.300.000(PMA)</v>
          </cell>
          <cell r="E26">
            <v>334386400</v>
          </cell>
          <cell r="F26" t="str">
            <v>Rp550.000.0000.000(PMDN) $13.500.000(PMA)</v>
          </cell>
          <cell r="G26">
            <v>495062000</v>
          </cell>
          <cell r="H26" t="str">
            <v>Rp580.000.0000.000 (PMDN) $13.800.000 (PMA)</v>
          </cell>
          <cell r="I26">
            <v>526313000</v>
          </cell>
          <cell r="J26" t="str">
            <v>Rp600.000.0000.000 (PMDN) $14.000.000 (PMA)</v>
          </cell>
          <cell r="K26">
            <v>557902300</v>
          </cell>
          <cell r="L26" t="str">
            <v>Rp620.000.0000.000 (PMDN) $14.200.000 (PMA)</v>
          </cell>
          <cell r="M26">
            <v>589838519</v>
          </cell>
          <cell r="N26" t="str">
            <v>Rp650.000.0000.000 (PMDN) $14.400.000 (PMA)</v>
          </cell>
          <cell r="O26">
            <v>607533000</v>
          </cell>
        </row>
        <row r="27">
          <cell r="B27" t="str">
            <v>Program Pengawasan dan Pengendalian PM dan PTSP</v>
          </cell>
        </row>
      </sheetData>
      <sheetData sheetId="10">
        <row r="3">
          <cell r="B3" t="str">
            <v>Program Pendidikan Anak Usia Dini</v>
          </cell>
          <cell r="C3" t="str">
            <v>Rasio ketersediaan sekolah terhadap pendududuk usia TK/PAUD (sek/10.000 penduduk)</v>
          </cell>
          <cell r="D3">
            <v>0</v>
          </cell>
          <cell r="E3">
            <v>0</v>
          </cell>
          <cell r="F3">
            <v>0</v>
          </cell>
          <cell r="G3">
            <v>1559495000</v>
          </cell>
          <cell r="H3">
            <v>0</v>
          </cell>
          <cell r="I3">
            <v>2604544000</v>
          </cell>
          <cell r="J3">
            <v>0.54</v>
          </cell>
          <cell r="K3">
            <v>19009952500</v>
          </cell>
          <cell r="L3">
            <v>0.59</v>
          </cell>
          <cell r="M3">
            <v>18809952500</v>
          </cell>
          <cell r="N3">
            <v>0.64</v>
          </cell>
          <cell r="O3">
            <v>14118642500</v>
          </cell>
        </row>
        <row r="4">
          <cell r="B4" t="str">
            <v>Program Wajib Belajar Pendidikan Dasar Sembilan Tahun</v>
          </cell>
          <cell r="C4" t="str">
            <v>Sekolah Pendidikan SMP/MTs dan SMA/SMK/MA kondisi Bangunan Baik (unit)</v>
          </cell>
          <cell r="D4">
            <v>80</v>
          </cell>
          <cell r="F4">
            <v>84</v>
          </cell>
          <cell r="G4">
            <v>88822422831</v>
          </cell>
          <cell r="H4">
            <v>86</v>
          </cell>
          <cell r="I4">
            <v>95753620420</v>
          </cell>
          <cell r="J4">
            <v>88</v>
          </cell>
          <cell r="K4">
            <v>121</v>
          </cell>
          <cell r="L4">
            <v>92</v>
          </cell>
          <cell r="M4">
            <v>146879472286</v>
          </cell>
          <cell r="N4">
            <v>94</v>
          </cell>
          <cell r="O4">
            <v>160682790811</v>
          </cell>
        </row>
        <row r="5">
          <cell r="C5" t="str">
            <v>% SD Memiliki Gedung Perpustakaan (%)</v>
          </cell>
          <cell r="D5">
            <v>20</v>
          </cell>
          <cell r="F5">
            <v>20</v>
          </cell>
          <cell r="H5">
            <v>50</v>
          </cell>
          <cell r="J5">
            <v>65</v>
          </cell>
          <cell r="L5">
            <v>80</v>
          </cell>
          <cell r="N5">
            <v>90</v>
          </cell>
        </row>
        <row r="6">
          <cell r="C6" t="str">
            <v>Sekolah Pendidikan SD/MI kondisi bangunan baik (unit)</v>
          </cell>
          <cell r="D6">
            <v>122</v>
          </cell>
          <cell r="F6">
            <v>135</v>
          </cell>
          <cell r="H6">
            <v>145</v>
          </cell>
          <cell r="J6">
            <v>155</v>
          </cell>
          <cell r="L6">
            <v>160</v>
          </cell>
          <cell r="N6">
            <v>176</v>
          </cell>
        </row>
        <row r="7">
          <cell r="C7" t="str">
            <v>Rasio ketersediaan sekolah terhadap pendududuk usia SD/MI (sek/10.000 pddk)</v>
          </cell>
          <cell r="D7">
            <v>51.98</v>
          </cell>
          <cell r="F7">
            <v>51.98</v>
          </cell>
          <cell r="H7">
            <v>52.17</v>
          </cell>
          <cell r="J7">
            <v>52.43</v>
          </cell>
          <cell r="L7">
            <v>52.55</v>
          </cell>
          <cell r="N7">
            <v>52.56</v>
          </cell>
        </row>
        <row r="8">
          <cell r="C8" t="str">
            <v>% SMP Memiliki Gedung Perpustakaan (%)</v>
          </cell>
          <cell r="D8">
            <v>50</v>
          </cell>
          <cell r="F8">
            <v>50</v>
          </cell>
          <cell r="H8">
            <v>65</v>
          </cell>
          <cell r="J8">
            <v>80</v>
          </cell>
          <cell r="L8">
            <v>95</v>
          </cell>
          <cell r="N8">
            <v>98</v>
          </cell>
        </row>
        <row r="9">
          <cell r="C9" t="str">
            <v>% SMP Memiliki Lab.Komputer (%)</v>
          </cell>
          <cell r="D9">
            <v>50</v>
          </cell>
          <cell r="F9">
            <v>50</v>
          </cell>
          <cell r="H9">
            <v>60</v>
          </cell>
          <cell r="J9">
            <v>70</v>
          </cell>
          <cell r="L9">
            <v>78</v>
          </cell>
          <cell r="N9">
            <v>80</v>
          </cell>
        </row>
        <row r="10">
          <cell r="C10" t="str">
            <v>Rasio ketersediaan sekolah terhadap pendududuk usia SMP/MTs (sek/10.000 penduduk)</v>
          </cell>
          <cell r="D10">
            <v>41.85</v>
          </cell>
          <cell r="F10">
            <v>42.3</v>
          </cell>
          <cell r="H10">
            <v>42.49</v>
          </cell>
          <cell r="J10">
            <v>43.05</v>
          </cell>
          <cell r="L10">
            <v>43.33</v>
          </cell>
          <cell r="N10">
            <v>43.49</v>
          </cell>
        </row>
        <row r="11">
          <cell r="C11" t="str">
            <v>% SMP Memiliki Lab. IPA (%)</v>
          </cell>
          <cell r="D11">
            <v>70</v>
          </cell>
          <cell r="F11">
            <v>70</v>
          </cell>
          <cell r="H11">
            <v>75</v>
          </cell>
          <cell r="J11">
            <v>80</v>
          </cell>
          <cell r="L11">
            <v>85</v>
          </cell>
          <cell r="N11">
            <v>90</v>
          </cell>
        </row>
        <row r="12">
          <cell r="C12" t="str">
            <v>% Ruang Kelas Rusak berkurang (%)</v>
          </cell>
          <cell r="D12">
            <v>15</v>
          </cell>
          <cell r="F12">
            <v>15</v>
          </cell>
          <cell r="H12">
            <v>12</v>
          </cell>
          <cell r="J12">
            <v>10</v>
          </cell>
          <cell r="L12">
            <v>9</v>
          </cell>
          <cell r="N12">
            <v>6</v>
          </cell>
        </row>
        <row r="13">
          <cell r="B13" t="str">
            <v>Program Pendidikan Non Formal</v>
          </cell>
          <cell r="C13" t="str">
            <v>% warga buta aksara yang mengikuti pembelajaran keaksaraan</v>
          </cell>
          <cell r="D13">
            <v>0</v>
          </cell>
          <cell r="E13">
            <v>0</v>
          </cell>
          <cell r="F13">
            <v>0</v>
          </cell>
          <cell r="G13">
            <v>1013632500</v>
          </cell>
          <cell r="H13">
            <v>0</v>
          </cell>
          <cell r="I13">
            <v>860817500</v>
          </cell>
          <cell r="J13">
            <v>30</v>
          </cell>
          <cell r="K13">
            <v>1225401000</v>
          </cell>
          <cell r="L13">
            <v>40</v>
          </cell>
          <cell r="M13">
            <v>1256760000</v>
          </cell>
          <cell r="N13">
            <v>50</v>
          </cell>
          <cell r="O13">
            <v>1167911000</v>
          </cell>
        </row>
        <row r="14">
          <cell r="C14" t="str">
            <v>% Kelulusan warga belajar mengikuti Kesetaraan kejar paket A,B,C</v>
          </cell>
          <cell r="D14">
            <v>0</v>
          </cell>
          <cell r="F14">
            <v>0</v>
          </cell>
          <cell r="H14">
            <v>0</v>
          </cell>
          <cell r="J14">
            <v>92</v>
          </cell>
          <cell r="L14">
            <v>93</v>
          </cell>
          <cell r="N14">
            <v>99</v>
          </cell>
        </row>
        <row r="15">
          <cell r="B15" t="str">
            <v>Program Peningkatan Mutu Pendidik dan Tenaga Kependidikan</v>
          </cell>
          <cell r="C15" t="str">
            <v>Persentase Peningkatan mutu guru mata pelajaran (%)</v>
          </cell>
          <cell r="D15">
            <v>0</v>
          </cell>
          <cell r="E15">
            <v>0</v>
          </cell>
          <cell r="F15">
            <v>0</v>
          </cell>
          <cell r="G15">
            <v>672081000</v>
          </cell>
          <cell r="H15">
            <v>0</v>
          </cell>
          <cell r="I15">
            <v>1732834100</v>
          </cell>
          <cell r="J15">
            <v>39</v>
          </cell>
          <cell r="K15">
            <v>2237042100</v>
          </cell>
          <cell r="L15">
            <v>45</v>
          </cell>
          <cell r="M15">
            <v>2285595941</v>
          </cell>
          <cell r="N15">
            <v>55</v>
          </cell>
          <cell r="O15">
            <v>2308445498</v>
          </cell>
        </row>
        <row r="16">
          <cell r="B16" t="str">
            <v>Program Manajemen Pelayanan Pendidikan</v>
          </cell>
          <cell r="C16" t="str">
            <v>Persentase angkapartisipasi pendidikantinggi</v>
          </cell>
          <cell r="D16">
            <v>0</v>
          </cell>
          <cell r="E16">
            <v>0</v>
          </cell>
          <cell r="F16">
            <v>0</v>
          </cell>
          <cell r="G16">
            <v>19982650000</v>
          </cell>
          <cell r="H16">
            <v>0.2</v>
          </cell>
          <cell r="I16">
            <v>24992918000</v>
          </cell>
          <cell r="J16">
            <v>0.3</v>
          </cell>
          <cell r="K16">
            <v>25991147800</v>
          </cell>
          <cell r="L16">
            <v>0.4</v>
          </cell>
          <cell r="M16">
            <v>27216997580</v>
          </cell>
          <cell r="N16">
            <v>0.5</v>
          </cell>
          <cell r="O16">
            <v>21784038190</v>
          </cell>
        </row>
        <row r="17">
          <cell r="B17" t="str">
            <v>DINAS KESEHATAN</v>
          </cell>
        </row>
        <row r="18">
          <cell r="B18" t="str">
            <v>Program Standarisasi Pelayanan Kesehatan</v>
          </cell>
          <cell r="C18" t="str">
            <v>- Persentase FKTP yang melaksanakan sistem rujukan sesuai standar (%)- Persentase FKTP yang memberikan pelayanan sesuai standar (%)</v>
          </cell>
          <cell r="D18" t="str">
            <v>- 7- 50</v>
          </cell>
          <cell r="F18" t="str">
            <v>- 7- 50</v>
          </cell>
          <cell r="G18">
            <v>13049940580</v>
          </cell>
          <cell r="H18" t="str">
            <v>- 47- 75</v>
          </cell>
          <cell r="I18">
            <v>18589653338</v>
          </cell>
          <cell r="J18" t="str">
            <v>- 71- 80</v>
          </cell>
          <cell r="K18">
            <v>14467053190</v>
          </cell>
          <cell r="L18" t="str">
            <v>- 88- 88</v>
          </cell>
          <cell r="M18">
            <v>835139250</v>
          </cell>
          <cell r="N18" t="str">
            <v>- 100- 100</v>
          </cell>
          <cell r="O18">
            <v>918653225</v>
          </cell>
        </row>
        <row r="19">
          <cell r="B19" t="str">
            <v>Program pengadaan, peningkatan dan perbaikan sarana dan prasarana puskesmas/ puskemas pembantu dan jaringannya</v>
          </cell>
          <cell r="C19" t="str">
            <v>Jumlah Puskesmas dan jaringannya yang ditingkatkan kualitasnya (PKM)</v>
          </cell>
          <cell r="D19">
            <v>15</v>
          </cell>
          <cell r="F19">
            <v>15</v>
          </cell>
          <cell r="G19">
            <v>23513084679</v>
          </cell>
          <cell r="H19">
            <v>17</v>
          </cell>
          <cell r="I19">
            <v>6128973795</v>
          </cell>
          <cell r="J19">
            <v>17</v>
          </cell>
          <cell r="K19">
            <v>12988292500</v>
          </cell>
          <cell r="L19">
            <v>17</v>
          </cell>
          <cell r="M19">
            <v>9324236250</v>
          </cell>
          <cell r="N19">
            <v>17</v>
          </cell>
          <cell r="O19">
            <v>12551159875</v>
          </cell>
        </row>
        <row r="20">
          <cell r="B20" t="str">
            <v>Program kemitraan peningkatan pelayanan kesehatan</v>
          </cell>
          <cell r="C20" t="str">
            <v>Jumlah penduduk yang memiliki jaminan kesehatan (jiwa)</v>
          </cell>
          <cell r="D20">
            <v>150000</v>
          </cell>
          <cell r="F20">
            <v>150000</v>
          </cell>
          <cell r="G20">
            <v>17723016700</v>
          </cell>
          <cell r="H20">
            <v>153000</v>
          </cell>
          <cell r="I20">
            <v>33172933000</v>
          </cell>
          <cell r="J20">
            <v>241000</v>
          </cell>
          <cell r="K20">
            <v>39730926000</v>
          </cell>
          <cell r="L20">
            <v>245000</v>
          </cell>
          <cell r="M20">
            <v>43977018600</v>
          </cell>
          <cell r="N20">
            <v>280000</v>
          </cell>
          <cell r="O20">
            <v>48324320460</v>
          </cell>
        </row>
        <row r="21">
          <cell r="B21" t="str">
            <v>Program Pengadaan, Peningkatan Sarana Dan Prasarana Rumah Sakit/ Rumah Sakit Jiwa/Rumah Sakit Paru-Paru/  Rumah Sakit Mata</v>
          </cell>
          <cell r="C21" t="str">
            <v>Peningkatan Sarana dan Prasarana Rumah Sakit</v>
          </cell>
          <cell r="I21">
            <v>708799622</v>
          </cell>
          <cell r="K21">
            <v>6856540000</v>
          </cell>
          <cell r="M21">
            <v>12550000000</v>
          </cell>
          <cell r="O21">
            <v>16100000000</v>
          </cell>
        </row>
        <row r="22">
          <cell r="B22" t="str">
            <v>DINAS PU</v>
          </cell>
        </row>
        <row r="23">
          <cell r="B23" t="str">
            <v>Program pembangunan jalan dan jembatan</v>
          </cell>
          <cell r="C23" t="str">
            <v>Jumlah jembatan dalam kondisi baik (unit)</v>
          </cell>
          <cell r="D23">
            <v>163</v>
          </cell>
          <cell r="E23">
            <v>202114968693</v>
          </cell>
          <cell r="F23">
            <v>173</v>
          </cell>
          <cell r="G23">
            <v>177466055509</v>
          </cell>
          <cell r="H23">
            <v>182</v>
          </cell>
          <cell r="I23">
            <v>155481418640</v>
          </cell>
          <cell r="J23">
            <v>188</v>
          </cell>
          <cell r="K23">
            <v>103000000000</v>
          </cell>
          <cell r="L23">
            <v>194</v>
          </cell>
          <cell r="M23">
            <v>103000000000</v>
          </cell>
        </row>
        <row r="24">
          <cell r="C24" t="str">
            <v>Proporsi panjang jaringan jalan dalam kondisi baik (km)</v>
          </cell>
          <cell r="D24">
            <v>1329.79</v>
          </cell>
          <cell r="F24">
            <v>1396.28</v>
          </cell>
          <cell r="H24">
            <v>1466.09</v>
          </cell>
          <cell r="J24">
            <v>1539.4</v>
          </cell>
          <cell r="L24">
            <v>1616.37</v>
          </cell>
          <cell r="N24">
            <v>1697.19</v>
          </cell>
        </row>
        <row r="25">
          <cell r="B25" t="str">
            <v>Program Pengembangan dan Pengelolaan Jaringan Irigasi, Rawa dan Jaringan Pengairan lainnya</v>
          </cell>
          <cell r="C25" t="str">
            <v>Persentase panjang jaringan irigasi dalam kondisi baik (%)</v>
          </cell>
          <cell r="D25">
            <v>51.21</v>
          </cell>
          <cell r="E25">
            <v>20858270705</v>
          </cell>
          <cell r="F25">
            <v>53.18</v>
          </cell>
          <cell r="G25">
            <v>23772109678</v>
          </cell>
          <cell r="H25">
            <v>54.7</v>
          </cell>
          <cell r="I25">
            <v>31959975610</v>
          </cell>
          <cell r="J25">
            <v>55.76</v>
          </cell>
          <cell r="K25">
            <v>41865230000</v>
          </cell>
          <cell r="L25">
            <v>56.67</v>
          </cell>
          <cell r="M25">
            <v>56815230000</v>
          </cell>
        </row>
        <row r="26">
          <cell r="C26" t="str">
            <v>Persentase panjang jaringan irigasi dalam kondisi baik</v>
          </cell>
        </row>
        <row r="27">
          <cell r="B27" t="str">
            <v>DINAS PERTANIAN</v>
          </cell>
        </row>
        <row r="28">
          <cell r="B28" t="str">
            <v>Program peningkatan produksi hasil peternakan</v>
          </cell>
          <cell r="C28" t="str">
            <v>Jumlah Populasi Ternak</v>
          </cell>
          <cell r="D28" t="str">
            <v>- Jumlah populasi sapi = 14.010- Jumlah populasi kambing = 10.326- Jumlah populasi ayam = 382.503</v>
          </cell>
          <cell r="F28" t="str">
            <v>- Jumlah populasi sapi = 15.021- Jumlah populasi kambing = 13.454- Jumlah populasi ayam = 1.446.811</v>
          </cell>
          <cell r="G28">
            <v>4714885000</v>
          </cell>
          <cell r="H28" t="str">
            <v>- Jumlah populasi sapi = 15.546- Jumlah populasi kambing = 13.992- Jumlah populasi ayam = 1.475.747</v>
          </cell>
          <cell r="I28">
            <v>1861154000</v>
          </cell>
          <cell r="J28" t="str">
            <v>- Jumlah populasi sapi = 16.439- Jumlah populasi kambing = 14.552- Jumlah populasi ayam = 1.505.262</v>
          </cell>
          <cell r="K28">
            <v>3513726000</v>
          </cell>
          <cell r="L28" t="str">
            <v>- Jumlah populasi sapi = 17.333- Jumlah populasi kambing = 15.134- Jumlah populasi ayam = 1.535.367</v>
          </cell>
          <cell r="M28">
            <v>3395000000</v>
          </cell>
          <cell r="N28" t="str">
            <v>- Jumlah populasi sapi = 19.161- Jumlah populasi kambing = 15.739- Jumlah populasi ayam = 1.566.075</v>
          </cell>
          <cell r="O28">
            <v>300000000</v>
          </cell>
        </row>
        <row r="29">
          <cell r="B29" t="str">
            <v>Program Pengembangan Prasarana dan Sarana Pertanian</v>
          </cell>
          <cell r="C29" t="str">
            <v>Nilai Indeks Pertanaman Padi (kali)</v>
          </cell>
          <cell r="D29" t="str">
            <v>1,49</v>
          </cell>
          <cell r="E29">
            <v>0</v>
          </cell>
          <cell r="H29">
            <v>1500</v>
          </cell>
          <cell r="I29">
            <v>34778769350</v>
          </cell>
          <cell r="J29">
            <v>1550</v>
          </cell>
          <cell r="K29">
            <v>25441764150</v>
          </cell>
          <cell r="L29">
            <v>1600</v>
          </cell>
          <cell r="M29">
            <v>20985000000</v>
          </cell>
          <cell r="N29">
            <v>1650</v>
          </cell>
          <cell r="O29">
            <v>21035000000</v>
          </cell>
        </row>
        <row r="30">
          <cell r="B30" t="str">
            <v>Program Peningkatan Produksi Tanaman Perkebunan</v>
          </cell>
          <cell r="C30" t="str">
            <v>Jumlah Produksi Lada Jumlah Produksi KakaoJumlah Produksi Kelapa Sawit</v>
          </cell>
          <cell r="D30" t="str">
            <v>385412400245630</v>
          </cell>
          <cell r="E30">
            <v>0</v>
          </cell>
          <cell r="F30" t="str">
            <v>4.09413.597258.364</v>
          </cell>
          <cell r="G30">
            <v>518827500</v>
          </cell>
          <cell r="H30" t="str">
            <v>4.30116.147285.102</v>
          </cell>
          <cell r="I30">
            <v>3241726860</v>
          </cell>
          <cell r="J30" t="str">
            <v>4.33617.996304.621</v>
          </cell>
          <cell r="K30">
            <v>4094982000</v>
          </cell>
          <cell r="L30" t="str">
            <v>4.44919.996328.318</v>
          </cell>
          <cell r="M30">
            <v>13175000000</v>
          </cell>
          <cell r="N30" t="str">
            <v>5.54822.496346.558</v>
          </cell>
          <cell r="O30">
            <v>16730000000</v>
          </cell>
        </row>
        <row r="31">
          <cell r="B31" t="str">
            <v>DINAS KELAUTAN DAN PERIKANAN</v>
          </cell>
        </row>
        <row r="32">
          <cell r="B32" t="str">
            <v>Program Pengembangan Budidaya Perikanan</v>
          </cell>
          <cell r="C32" t="str">
            <v>Jumlah produksiPerikanan Budidaya (ton)</v>
          </cell>
          <cell r="D32">
            <v>42922</v>
          </cell>
          <cell r="F32">
            <v>44210</v>
          </cell>
          <cell r="G32">
            <v>1657296400</v>
          </cell>
          <cell r="H32">
            <v>45497</v>
          </cell>
          <cell r="I32">
            <v>6866608000</v>
          </cell>
          <cell r="J32">
            <v>46788</v>
          </cell>
          <cell r="K32">
            <v>7568947455</v>
          </cell>
          <cell r="L32">
            <v>48073</v>
          </cell>
          <cell r="M32">
            <v>6756963547</v>
          </cell>
          <cell r="N32">
            <v>49380</v>
          </cell>
          <cell r="O32">
            <v>7437752974</v>
          </cell>
        </row>
        <row r="33">
          <cell r="B33" t="str">
            <v>Program pengembangan perikanan tangkap</v>
          </cell>
          <cell r="C33" t="str">
            <v>Jumlah produksi Perikanan Tangkap (ton)</v>
          </cell>
          <cell r="D33">
            <v>8659</v>
          </cell>
          <cell r="F33">
            <v>8702300</v>
          </cell>
          <cell r="G33">
            <v>7416554300</v>
          </cell>
          <cell r="H33">
            <v>8745590</v>
          </cell>
          <cell r="I33">
            <v>11289630650</v>
          </cell>
          <cell r="J33">
            <v>8785890</v>
          </cell>
          <cell r="K33">
            <v>7952000000</v>
          </cell>
          <cell r="L33">
            <v>8832180</v>
          </cell>
          <cell r="M33">
            <v>7905000000</v>
          </cell>
          <cell r="N33">
            <v>8918800</v>
          </cell>
          <cell r="O33">
            <v>8915000000</v>
          </cell>
        </row>
        <row r="34">
          <cell r="B34" t="str">
            <v>Program Optimalisasi pengelolaan dan pemasaran produksi perikanan</v>
          </cell>
          <cell r="C34" t="str">
            <v>Jumlah produksiPengolahanikan  (ton)</v>
          </cell>
          <cell r="D34">
            <v>302.39999999999998</v>
          </cell>
          <cell r="F34">
            <v>303750</v>
          </cell>
          <cell r="G34">
            <v>1482852500</v>
          </cell>
          <cell r="H34">
            <v>305270</v>
          </cell>
          <cell r="I34">
            <v>1471235000</v>
          </cell>
          <cell r="J34">
            <v>306800</v>
          </cell>
          <cell r="K34">
            <v>960290000</v>
          </cell>
          <cell r="L34">
            <v>308330</v>
          </cell>
          <cell r="M34">
            <v>1655000000</v>
          </cell>
          <cell r="N34">
            <v>309870</v>
          </cell>
          <cell r="O34">
            <v>1255000000</v>
          </cell>
        </row>
        <row r="35">
          <cell r="B35" t="str">
            <v>DPMPTSP</v>
          </cell>
        </row>
        <row r="36">
          <cell r="B36" t="str">
            <v>Program Peningkatan Iklim Investasi dan Realisasi Investasi</v>
          </cell>
          <cell r="C36" t="str">
            <v>Jumlah minat dan rencana investasi (investor)</v>
          </cell>
          <cell r="D36">
            <v>25</v>
          </cell>
          <cell r="E36">
            <v>0</v>
          </cell>
          <cell r="F36">
            <v>30</v>
          </cell>
          <cell r="G36">
            <v>91747600</v>
          </cell>
          <cell r="H36">
            <v>0</v>
          </cell>
          <cell r="I36">
            <v>0</v>
          </cell>
          <cell r="J36">
            <v>0</v>
          </cell>
          <cell r="K36">
            <v>0</v>
          </cell>
          <cell r="L36">
            <v>0</v>
          </cell>
          <cell r="M36">
            <v>0</v>
          </cell>
          <cell r="N36">
            <v>0</v>
          </cell>
          <cell r="O36">
            <v>0</v>
          </cell>
        </row>
        <row r="37">
          <cell r="B37" t="str">
            <v>Program Peningkatan Promosi dan Kerjasama Investasi</v>
          </cell>
          <cell r="C37" t="str">
            <v>- persentase jumlah promosi yang dilaksanakan- Nilai investasi PMA $ dan PMDN Rp.</v>
          </cell>
          <cell r="D37" t="str">
            <v>0</v>
          </cell>
          <cell r="E37">
            <v>0</v>
          </cell>
          <cell r="F37" t="str">
            <v>0</v>
          </cell>
          <cell r="G37">
            <v>334386400</v>
          </cell>
          <cell r="H37" t="str">
            <v>0</v>
          </cell>
          <cell r="I37">
            <v>472662000</v>
          </cell>
          <cell r="J37" t="str">
            <v>0</v>
          </cell>
          <cell r="K37">
            <v>874759000</v>
          </cell>
          <cell r="L37" t="str">
            <v>0</v>
          </cell>
          <cell r="M37">
            <v>900000000</v>
          </cell>
          <cell r="N37" t="str">
            <v>0</v>
          </cell>
          <cell r="O37">
            <v>0</v>
          </cell>
        </row>
        <row r="38">
          <cell r="B38" t="str">
            <v>Program Pengawasan dan Pengendalian PM dan PTSP</v>
          </cell>
          <cell r="C38" t="str">
            <v>persentase PMA dan PMDN yang dibina</v>
          </cell>
          <cell r="D38" t="str">
            <v>0</v>
          </cell>
          <cell r="E38">
            <v>0</v>
          </cell>
          <cell r="F38" t="str">
            <v>0</v>
          </cell>
          <cell r="G38">
            <v>0</v>
          </cell>
          <cell r="H38" t="str">
            <v>0</v>
          </cell>
          <cell r="I38">
            <v>0</v>
          </cell>
          <cell r="J38">
            <v>0</v>
          </cell>
          <cell r="K38">
            <v>0</v>
          </cell>
          <cell r="L38">
            <v>0</v>
          </cell>
          <cell r="M38">
            <v>430000000</v>
          </cell>
          <cell r="N38">
            <v>0</v>
          </cell>
          <cell r="O38">
            <v>430000000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2"/>
      <sheetName val="1.4.7"/>
      <sheetName val="1.4.8"/>
      <sheetName val="DPPA"/>
      <sheetName val="RKA"/>
      <sheetName val="Renja"/>
      <sheetName val="KUPA-PPASP"/>
      <sheetName val="KUA-PPAS"/>
      <sheetName val="RKPD"/>
      <sheetName val="Program RPJMD_pokok"/>
      <sheetName val="Program RPJMD_revisi"/>
      <sheetName val="Program_APBD"/>
      <sheetName val="2016"/>
      <sheetName val="2017"/>
      <sheetName val="2018"/>
      <sheetName val="Program, Kegiatan 2016"/>
      <sheetName val="Program, Kegiatan 2017"/>
      <sheetName val="Program, Kegiatan 2018"/>
    </sheetNames>
    <sheetDataSet>
      <sheetData sheetId="0"/>
      <sheetData sheetId="1"/>
      <sheetData sheetId="2"/>
      <sheetData sheetId="3"/>
      <sheetData sheetId="4">
        <row r="4">
          <cell r="B4" t="str">
            <v>Program Pendidikan Anak Usia Dini</v>
          </cell>
          <cell r="C4" t="str">
            <v>APK PAUD formal dan NonFormal</v>
          </cell>
          <cell r="D4">
            <v>0</v>
          </cell>
          <cell r="E4">
            <v>0</v>
          </cell>
          <cell r="F4">
            <v>0</v>
          </cell>
          <cell r="G4">
            <v>1559495000</v>
          </cell>
          <cell r="J4" t="str">
            <v>1 TAHUN</v>
          </cell>
          <cell r="K4">
            <v>3575607600</v>
          </cell>
          <cell r="L4" t="str">
            <v>Terselenggaranya Pendidikan Anak Usia Dini</v>
          </cell>
          <cell r="M4" t="str">
            <v>1 tahun</v>
          </cell>
          <cell r="N4">
            <v>3782617600</v>
          </cell>
        </row>
        <row r="5">
          <cell r="B5" t="str">
            <v xml:space="preserve">Kegiatan Penambahan Ruang Kelas Sekolah </v>
          </cell>
          <cell r="C5" t="str">
            <v>Jumlah RKB yang dibangun</v>
          </cell>
          <cell r="J5">
            <v>8</v>
          </cell>
          <cell r="K5">
            <v>1667125000</v>
          </cell>
          <cell r="L5" t="str">
            <v>Jumlah Gedung TK yang di bangun</v>
          </cell>
          <cell r="M5">
            <v>8</v>
          </cell>
          <cell r="N5">
            <v>1677025000</v>
          </cell>
        </row>
        <row r="6">
          <cell r="B6" t="str">
            <v>Kegiatan Penyelenggaraan Pendidikan Anak Usia Dini</v>
          </cell>
          <cell r="C6" t="str">
            <v>Jumlah TK yang mendapatkanpelayanan PAUD</v>
          </cell>
          <cell r="J6">
            <v>11</v>
          </cell>
          <cell r="K6">
            <v>607875000</v>
          </cell>
          <cell r="L6" t="str">
            <v>Jumlah TK yang mendapatkanpelayanan PAUD</v>
          </cell>
          <cell r="M6">
            <v>11</v>
          </cell>
          <cell r="N6">
            <v>557875000</v>
          </cell>
        </row>
        <row r="7">
          <cell r="B7" t="str">
            <v xml:space="preserve">Kegiatan Pembangunan Pagar Sekolah </v>
          </cell>
          <cell r="C7" t="str">
            <v>Pagar sekolah yang dibangun</v>
          </cell>
          <cell r="J7" t="str">
            <v>2 DOK</v>
          </cell>
          <cell r="K7">
            <v>19866600</v>
          </cell>
          <cell r="L7" t="str">
            <v>Jumlah dokumen retensi/utang yang akan di bayarkan</v>
          </cell>
          <cell r="M7" t="str">
            <v>2 dok</v>
          </cell>
          <cell r="N7">
            <v>312266600</v>
          </cell>
        </row>
        <row r="8">
          <cell r="B8" t="str">
            <v>Program Wajib Belajar Pendidikan Dasar Sembilan Tahun</v>
          </cell>
          <cell r="C8" t="str">
            <v>AK SD</v>
          </cell>
          <cell r="D8">
            <v>80</v>
          </cell>
          <cell r="F8">
            <v>84</v>
          </cell>
          <cell r="G8">
            <v>88822422831</v>
          </cell>
          <cell r="J8" t="str">
            <v>1 TAHUN</v>
          </cell>
          <cell r="K8">
            <v>94442666148</v>
          </cell>
          <cell r="L8" t="str">
            <v>Peningkatan mutu/kualitas pendidikan wajib belajar dasar sembilan tahun</v>
          </cell>
          <cell r="M8" t="str">
            <v>1 tahun</v>
          </cell>
          <cell r="N8">
            <v>112545744031</v>
          </cell>
        </row>
        <row r="9">
          <cell r="C9" t="str">
            <v>AK SMP</v>
          </cell>
          <cell r="D9">
            <v>20</v>
          </cell>
          <cell r="F9">
            <v>20</v>
          </cell>
        </row>
        <row r="10">
          <cell r="C10" t="str">
            <v>AM SD</v>
          </cell>
          <cell r="D10">
            <v>122</v>
          </cell>
          <cell r="F10">
            <v>135</v>
          </cell>
        </row>
        <row r="11">
          <cell r="C11" t="str">
            <v>AM SMP</v>
          </cell>
          <cell r="D11">
            <v>51.98</v>
          </cell>
          <cell r="F11">
            <v>51.98</v>
          </cell>
        </row>
        <row r="12">
          <cell r="C12" t="str">
            <v>APK SD</v>
          </cell>
          <cell r="D12">
            <v>50</v>
          </cell>
          <cell r="F12">
            <v>50</v>
          </cell>
        </row>
        <row r="13">
          <cell r="C13" t="str">
            <v>APK SMP</v>
          </cell>
          <cell r="D13">
            <v>50</v>
          </cell>
          <cell r="F13">
            <v>50</v>
          </cell>
        </row>
        <row r="14">
          <cell r="C14" t="str">
            <v>APM SD</v>
          </cell>
          <cell r="D14">
            <v>41.85</v>
          </cell>
          <cell r="F14">
            <v>42.3</v>
          </cell>
        </row>
        <row r="15">
          <cell r="C15" t="str">
            <v>APM SMP</v>
          </cell>
          <cell r="D15">
            <v>70</v>
          </cell>
          <cell r="F15">
            <v>70</v>
          </cell>
        </row>
        <row r="16">
          <cell r="C16" t="str">
            <v>APS 7-12 thn</v>
          </cell>
        </row>
        <row r="17">
          <cell r="C17" t="str">
            <v>APS 13-15 thn</v>
          </cell>
        </row>
        <row r="18">
          <cell r="C18" t="str">
            <v>APtS SD</v>
          </cell>
        </row>
        <row r="19">
          <cell r="C19" t="str">
            <v>APtS SMP</v>
          </cell>
        </row>
        <row r="20">
          <cell r="B20" t="str">
            <v xml:space="preserve">Kegiatan Penambahan Ruang Kelas Sekolah </v>
          </cell>
          <cell r="C20" t="str">
            <v>Jumlah RKB SD yang dibangun</v>
          </cell>
          <cell r="J20">
            <v>53</v>
          </cell>
          <cell r="K20">
            <v>15167388269</v>
          </cell>
          <cell r="L20" t="str">
            <v>Jumlah RKB yang dibangun</v>
          </cell>
          <cell r="M20">
            <v>55</v>
          </cell>
          <cell r="N20">
            <v>12259823816</v>
          </cell>
        </row>
        <row r="21">
          <cell r="C21" t="str">
            <v>Jumlah RKB SMP yang dibangun</v>
          </cell>
        </row>
        <row r="22">
          <cell r="B22" t="str">
            <v>Kegiatan Penyediaan Bantuan Operasional Sekolah (Bos) Jenjang SD/MI/SDLB Dan SMP/MTS Serta Pesantren Salafiyah Dan Satuan Pendidikan NonIslam Setara SD Dan SMP</v>
          </cell>
          <cell r="C22" t="str">
            <v>Jumlah sekolah penerima dana BOS</v>
          </cell>
          <cell r="J22">
            <v>185</v>
          </cell>
          <cell r="K22">
            <v>36436064000</v>
          </cell>
          <cell r="L22" t="str">
            <v xml:space="preserve">Jumlah sekolah yang akan mendapatkan pembinaan dana BOS </v>
          </cell>
          <cell r="M22">
            <v>185</v>
          </cell>
          <cell r="N22">
            <v>36640418999</v>
          </cell>
        </row>
        <row r="23">
          <cell r="B23" t="str">
            <v>Kegiatan Pembangunan Pagar Sekolah</v>
          </cell>
          <cell r="C23" t="str">
            <v>Kegiatan Panjang  pagar SD yang dibangun</v>
          </cell>
          <cell r="J23" t="str">
            <v>13 paket</v>
          </cell>
          <cell r="K23">
            <v>4069343669</v>
          </cell>
          <cell r="L23" t="str">
            <v>jumlah pagar sekolah yang dibangun</v>
          </cell>
          <cell r="M23">
            <v>28</v>
          </cell>
          <cell r="N23">
            <v>5850141819</v>
          </cell>
        </row>
        <row r="24">
          <cell r="C24" t="str">
            <v>Kegiatan Panjang  pagar SMP yang dibangun</v>
          </cell>
        </row>
        <row r="25">
          <cell r="B25" t="str">
            <v>Kegiatan Pelayanan Pendidikan Gratis</v>
          </cell>
          <cell r="C25" t="str">
            <v>Jumlah sekolah yang menerimaDana Operasional PendidikanGratis SD sederajat</v>
          </cell>
          <cell r="J25">
            <v>254</v>
          </cell>
          <cell r="K25">
            <v>10598605800</v>
          </cell>
          <cell r="L25" t="str">
            <v>Tersedianya dana operasional  pendidikan di tingkat SD, MI, SMP, MTs, sederajat</v>
          </cell>
          <cell r="M25">
            <v>254</v>
          </cell>
          <cell r="N25">
            <v>10669500800</v>
          </cell>
        </row>
        <row r="26">
          <cell r="B26" t="str">
            <v>Program Pendidikan Non Formal</v>
          </cell>
          <cell r="C26" t="str">
            <v>ANGKA MELEK HURUF</v>
          </cell>
          <cell r="D26">
            <v>0</v>
          </cell>
          <cell r="E26">
            <v>0</v>
          </cell>
          <cell r="F26">
            <v>0</v>
          </cell>
          <cell r="G26">
            <v>1013632500</v>
          </cell>
          <cell r="J26" t="str">
            <v>1 tahun</v>
          </cell>
          <cell r="K26">
            <v>861962500</v>
          </cell>
          <cell r="M26" t="str">
            <v>1 tahun</v>
          </cell>
          <cell r="N26">
            <v>726285000</v>
          </cell>
        </row>
        <row r="27">
          <cell r="B27" t="str">
            <v>Kegiatan Pemberian Bantuan Operasional Pendidikan NonFormal</v>
          </cell>
          <cell r="C27" t="str">
            <v>Jumlah waraga belajar kejar pakat A,B dan C</v>
          </cell>
          <cell r="J27">
            <v>290</v>
          </cell>
          <cell r="K27">
            <v>395500000</v>
          </cell>
          <cell r="L27" t="str">
            <v>Jumlah waraga belajar kejar pakat A,B dan C</v>
          </cell>
          <cell r="M27">
            <v>290</v>
          </cell>
          <cell r="N27">
            <v>345480000</v>
          </cell>
        </row>
        <row r="28">
          <cell r="B28" t="str">
            <v>Kegiatan Pelaksanaan Ujian Sekolah dan Ujian Nasional Kesetaraan</v>
          </cell>
          <cell r="C28" t="str">
            <v>Jumlah peserta ujian kesetaraan</v>
          </cell>
          <cell r="J28" t="str">
            <v>3 tingkatan70%</v>
          </cell>
          <cell r="K28">
            <v>197902500</v>
          </cell>
          <cell r="L28" t="str">
            <v>Terlaksananya Ujian KesetaraanBerkurangnya Jumlah Putus Sekolah</v>
          </cell>
          <cell r="M28" t="str">
            <v>3 tingkatan70%</v>
          </cell>
          <cell r="N28">
            <v>126450000</v>
          </cell>
        </row>
        <row r="29">
          <cell r="B29" t="str">
            <v>Program Peningkatan Mutu Pendidik dan Tenaga Kependidikan</v>
          </cell>
          <cell r="C29" t="str">
            <v>Persentase Peningkatan mutu guru mata pelajaran (%)</v>
          </cell>
          <cell r="D29">
            <v>0</v>
          </cell>
          <cell r="E29">
            <v>0</v>
          </cell>
          <cell r="F29">
            <v>0</v>
          </cell>
          <cell r="G29">
            <v>672081000</v>
          </cell>
          <cell r="J29" t="str">
            <v>1 tahun</v>
          </cell>
          <cell r="K29">
            <v>751749000</v>
          </cell>
          <cell r="L29" t="str">
            <v>Meningkatnya Mutu Pendidik dan Tenaga Kependidikan</v>
          </cell>
          <cell r="M29" t="str">
            <v>1 Tahun</v>
          </cell>
          <cell r="N29">
            <v>641098000</v>
          </cell>
        </row>
        <row r="30">
          <cell r="C30" t="str">
            <v>Guru bersertifikat</v>
          </cell>
        </row>
        <row r="31">
          <cell r="C31" t="str">
            <v>Guru berkualifikasi S-1/D-IV</v>
          </cell>
        </row>
        <row r="32">
          <cell r="C32" t="str">
            <v>Rasio guru:murid SD</v>
          </cell>
        </row>
        <row r="33">
          <cell r="C33" t="str">
            <v>Rasio guru:murid SMP</v>
          </cell>
        </row>
        <row r="34">
          <cell r="B34" t="str">
            <v>Kegiatan Pelaksanaan Sertifikasi Pendidik</v>
          </cell>
          <cell r="C34" t="str">
            <v>Jumlah peserta sosialisasi</v>
          </cell>
          <cell r="J34">
            <v>200</v>
          </cell>
          <cell r="K34">
            <v>90370000</v>
          </cell>
          <cell r="L34" t="str">
            <v>Jumlah peserta Kegiatan Sertifikasi yang dilaksanakan</v>
          </cell>
          <cell r="M34">
            <v>200</v>
          </cell>
          <cell r="N34">
            <v>90370000</v>
          </cell>
        </row>
        <row r="35">
          <cell r="B35" t="str">
            <v>Kegiatan Pembinaan kelompok kerja guru</v>
          </cell>
          <cell r="C35" t="str">
            <v>Jumlah guru pemandu tiap mata pelajaran</v>
          </cell>
          <cell r="J35">
            <v>362</v>
          </cell>
          <cell r="K35">
            <v>132498000</v>
          </cell>
          <cell r="L35" t="str">
            <v>Jumlah  Guru yang Mengikuti  Kelompok Kerja Guru (KKG)</v>
          </cell>
          <cell r="M35">
            <v>362</v>
          </cell>
          <cell r="N35">
            <v>132498000</v>
          </cell>
        </row>
        <row r="36">
          <cell r="B36" t="str">
            <v>Pengembangan Sistem Penghargaan Dan Perlindungan Terhadap Profesi Pendidik</v>
          </cell>
          <cell r="C36" t="str">
            <v>Jumlah guru mengikuti lomba guru berprestasi</v>
          </cell>
          <cell r="J36">
            <v>256</v>
          </cell>
          <cell r="K36">
            <v>119637000</v>
          </cell>
          <cell r="L36" t="str">
            <v>Jumlah  Guru yang mengikuti lomba Guru Berprestasi dan Berdedikasi</v>
          </cell>
          <cell r="M36">
            <v>216</v>
          </cell>
          <cell r="N36">
            <v>76102000</v>
          </cell>
        </row>
        <row r="37">
          <cell r="B37" t="str">
            <v>Pembinaan Musyawarah Guru Mata Pelajaran</v>
          </cell>
          <cell r="C37" t="str">
            <v>Jumlah guru mata pelajaran yang bermusyawarah</v>
          </cell>
          <cell r="J37">
            <v>585</v>
          </cell>
          <cell r="K37">
            <v>138715000</v>
          </cell>
          <cell r="L37" t="str">
            <v>Jumlah  Guru yang Mengikuti MGMP</v>
          </cell>
          <cell r="M37">
            <v>585</v>
          </cell>
          <cell r="N37">
            <v>138715000</v>
          </cell>
        </row>
        <row r="38">
          <cell r="B38" t="str">
            <v>Program Manajemen Pelayanan Pendidikan</v>
          </cell>
          <cell r="C38" t="str">
            <v>Persentase angka partisipasi pendidikan tinggi</v>
          </cell>
          <cell r="D38">
            <v>0</v>
          </cell>
          <cell r="E38">
            <v>0</v>
          </cell>
          <cell r="F38">
            <v>0</v>
          </cell>
          <cell r="G38">
            <v>19982650000</v>
          </cell>
          <cell r="J38" t="str">
            <v>1 tahun</v>
          </cell>
          <cell r="K38">
            <v>16324360500</v>
          </cell>
          <cell r="L38" t="str">
            <v>Terpenuhinya pendidikan yang berkualitas</v>
          </cell>
          <cell r="M38" t="str">
            <v>1 tahun</v>
          </cell>
          <cell r="N38">
            <v>18955770500</v>
          </cell>
        </row>
        <row r="39">
          <cell r="B39" t="str">
            <v>Kegiatan Pelaksanaan Kerjasama Secara Kelembagaan DiBidang Pendidikan</v>
          </cell>
          <cell r="C39" t="str">
            <v>Jumlah mahasiswa menerima bantuan pendidikan tinggi</v>
          </cell>
          <cell r="J39">
            <v>3875</v>
          </cell>
          <cell r="K39">
            <v>15678905000</v>
          </cell>
          <cell r="L39" t="str">
            <v>Terlaksananya pemberian bea siswa kepada mahasiswaberprestasi dan kurang mampu</v>
          </cell>
          <cell r="M39">
            <v>4500</v>
          </cell>
          <cell r="N39">
            <v>18243785000</v>
          </cell>
        </row>
        <row r="40">
          <cell r="B40" t="str">
            <v>Kegiatan Pembinaan Dewan Pendidikan</v>
          </cell>
          <cell r="C40" t="str">
            <v>Jumlah program dewan pendidikan</v>
          </cell>
          <cell r="J40">
            <v>13</v>
          </cell>
          <cell r="K40">
            <v>410187500</v>
          </cell>
          <cell r="L40" t="str">
            <v>Jumlah pengelolaan Dewan Pendidikan</v>
          </cell>
          <cell r="M40">
            <v>13</v>
          </cell>
          <cell r="N40">
            <v>410187500</v>
          </cell>
        </row>
        <row r="41">
          <cell r="B41" t="str">
            <v>Penyediaan Jasa Guru PTT dan Guru Kontrak  (Berdasarkan UU ASN berubah nama menjadi P3K)</v>
          </cell>
          <cell r="C41" t="str">
            <v>Jumlah Guru Non PNS Upahjasa daerah terpencil dan guru agama menerima Insentif</v>
          </cell>
        </row>
        <row r="42">
          <cell r="C42" t="str">
            <v>Upah jasa Tenaga Kependiikan</v>
          </cell>
        </row>
        <row r="43">
          <cell r="C43" t="str">
            <v>Upah jasa  guru daerah terpencil</v>
          </cell>
        </row>
        <row r="44">
          <cell r="C44" t="str">
            <v>Upah jasa guru agama</v>
          </cell>
        </row>
        <row r="45">
          <cell r="C45" t="str">
            <v>Honor daerah</v>
          </cell>
        </row>
        <row r="46">
          <cell r="B46" t="str">
            <v>DINAS KESEHATAN</v>
          </cell>
          <cell r="N46">
            <v>43315</v>
          </cell>
        </row>
        <row r="47">
          <cell r="B47" t="str">
            <v>Program Standarisasi Pelayanan Kesehatan</v>
          </cell>
          <cell r="C47" t="str">
            <v>persentase FKTP yang memberikan pelayanan sesuai standar</v>
          </cell>
          <cell r="D47" t="str">
            <v>- 7- 50</v>
          </cell>
          <cell r="F47" t="str">
            <v>- 7- 50</v>
          </cell>
          <cell r="G47">
            <v>13049940580</v>
          </cell>
          <cell r="J47">
            <v>0.8</v>
          </cell>
          <cell r="K47">
            <v>13899362040</v>
          </cell>
          <cell r="M47">
            <v>0.75</v>
          </cell>
          <cell r="N47">
            <v>24071476237</v>
          </cell>
        </row>
        <row r="48">
          <cell r="B48" t="str">
            <v>Kegiatan Evaluasi Dan Pengembangan Standar PelayananKesehatan</v>
          </cell>
          <cell r="C48" t="str">
            <v>persentase masyarakat kurang mampu yang memiliki jaminan kesehatan nasional</v>
          </cell>
          <cell r="J48">
            <v>0.85</v>
          </cell>
          <cell r="K48">
            <v>12361681540</v>
          </cell>
          <cell r="L48" t="str">
            <v>Terlaksanannya Jaminan Kesehatan Nasional APBN bagi Masyarakat kurang mampu</v>
          </cell>
          <cell r="M48">
            <v>0.28999999999999998</v>
          </cell>
          <cell r="N48">
            <v>22421144897</v>
          </cell>
        </row>
        <row r="49">
          <cell r="B49" t="str">
            <v xml:space="preserve">Kegiatan Peningkatan Kualitas Pelayanan Kesehatan </v>
          </cell>
          <cell r="C49" t="str">
            <v>Jumlah Puskesmas yang terakreditasi (PKM)</v>
          </cell>
          <cell r="J49">
            <v>3</v>
          </cell>
          <cell r="K49">
            <v>1274316000</v>
          </cell>
          <cell r="M49">
            <v>3</v>
          </cell>
          <cell r="N49">
            <v>816940190</v>
          </cell>
        </row>
        <row r="50">
          <cell r="C50" t="str">
            <v>Jumlah Puskesmsas yang mendapat workshop audit internal dan keselamatan pasien</v>
          </cell>
          <cell r="J50">
            <v>2</v>
          </cell>
          <cell r="L50" t="str">
            <v>Jumlah Puskesmsas yang mendapat workshop audit internal dan keselamatan pasien</v>
          </cell>
          <cell r="M50">
            <v>17</v>
          </cell>
        </row>
        <row r="51">
          <cell r="C51" t="str">
            <v>Jumlah puskesmas yang mendapatkan Pendampingan akreditasi</v>
          </cell>
          <cell r="J51">
            <v>3</v>
          </cell>
          <cell r="L51" t="str">
            <v>Jumlah puskesmas yang mendapatkan Pendampingan akreditasi</v>
          </cell>
          <cell r="M51">
            <v>3</v>
          </cell>
        </row>
        <row r="52">
          <cell r="C52" t="str">
            <v>Jumlah puskesmas yang disurvey akreditasi</v>
          </cell>
          <cell r="J52">
            <v>3</v>
          </cell>
          <cell r="L52" t="str">
            <v>Jumlah puskesmas yang disurvey akreditasi</v>
          </cell>
          <cell r="M52">
            <v>3</v>
          </cell>
        </row>
        <row r="53">
          <cell r="C53" t="str">
            <v>Jumlah Puskesmas yang dibina untuk pelayanan darah</v>
          </cell>
          <cell r="J53">
            <v>5</v>
          </cell>
          <cell r="L53" t="str">
            <v>Jumlah Puskesmas yang dibina untuk pelayanan darah</v>
          </cell>
          <cell r="M53">
            <v>17</v>
          </cell>
        </row>
        <row r="54">
          <cell r="C54" t="str">
            <v>Jumlah laboratorium Puskesmas sesuai standar</v>
          </cell>
          <cell r="J54">
            <v>3</v>
          </cell>
          <cell r="L54" t="str">
            <v>Jumlah laboratorium Puskesmas sesuai standar</v>
          </cell>
          <cell r="M54">
            <v>3</v>
          </cell>
        </row>
        <row r="55">
          <cell r="B55" t="str">
            <v>Kegiatan Peningkatan Standarisasi Pelayanan Kesehatan</v>
          </cell>
          <cell r="C55" t="str">
            <v>persentase FKTP yang memberikan pelayanan sesuai standar</v>
          </cell>
          <cell r="L55" t="str">
            <v>Penerbitan Izin Operasional Rumah Sakit (unit)</v>
          </cell>
          <cell r="M55">
            <v>0</v>
          </cell>
          <cell r="N55">
            <v>495748650</v>
          </cell>
        </row>
        <row r="56">
          <cell r="B56" t="str">
            <v>Program pengadaan, peningkatan dan perbaikan sarana dan prasarana puskesmas/ puskemas pembantu dan jaringannya</v>
          </cell>
          <cell r="C56" t="str">
            <v>Persentase kualitas sarana dan prasarana puskesmas dan jaringannya</v>
          </cell>
          <cell r="D56">
            <v>15</v>
          </cell>
          <cell r="F56">
            <v>15</v>
          </cell>
          <cell r="G56">
            <v>23513084679</v>
          </cell>
          <cell r="J56">
            <v>0.8</v>
          </cell>
          <cell r="K56">
            <v>16019868600</v>
          </cell>
          <cell r="M56">
            <v>0</v>
          </cell>
          <cell r="N56">
            <v>12150515734</v>
          </cell>
        </row>
        <row r="57">
          <cell r="B57" t="str">
            <v>Kegiatan Pembangunan Puskesmas</v>
          </cell>
          <cell r="C57" t="str">
            <v>Jumlah Puskesmas yang Terbangun</v>
          </cell>
          <cell r="J57">
            <v>1</v>
          </cell>
          <cell r="K57">
            <v>4708000000</v>
          </cell>
          <cell r="L57" t="str">
            <v>Jumlah Puskesmas yang Terbangun</v>
          </cell>
          <cell r="M57">
            <v>1</v>
          </cell>
          <cell r="N57">
            <v>2200935000</v>
          </cell>
        </row>
        <row r="58">
          <cell r="B58" t="str">
            <v>Kegiatan Pembangunan Puskesmas Pembantu</v>
          </cell>
          <cell r="C58" t="str">
            <v>Pembangunan Puskesmas Pembantu (pustu)</v>
          </cell>
          <cell r="J58">
            <v>2</v>
          </cell>
          <cell r="K58">
            <v>990760100</v>
          </cell>
          <cell r="L58" t="str">
            <v>Jumlah puskesmas pembantu yang terbangun</v>
          </cell>
          <cell r="M58">
            <v>2</v>
          </cell>
          <cell r="N58">
            <v>948956000</v>
          </cell>
        </row>
        <row r="59">
          <cell r="B59" t="str">
            <v>KegiatanPengadaan Puskesmas Keliling</v>
          </cell>
          <cell r="C59" t="str">
            <v>Jumlah Puskesmas keliling yang diadakan</v>
          </cell>
          <cell r="J59">
            <v>5</v>
          </cell>
          <cell r="K59">
            <v>2403800000</v>
          </cell>
          <cell r="L59" t="str">
            <v>Jumlah Puskesmas keliling yang diadakan</v>
          </cell>
          <cell r="M59">
            <v>3</v>
          </cell>
          <cell r="N59">
            <v>1440788250</v>
          </cell>
        </row>
        <row r="60">
          <cell r="B60" t="str">
            <v>Kegiatan Pengadaan Sarana dan Prasarana Puskesmas</v>
          </cell>
          <cell r="C60" t="str">
            <v>Jumlah sarana dan prasarana puskesmas yang diadakan</v>
          </cell>
          <cell r="J60">
            <v>10</v>
          </cell>
          <cell r="K60">
            <v>6611171000</v>
          </cell>
          <cell r="L60" t="str">
            <v>Persentase  Sarana dan prasarana yang diadakan di puskesmas</v>
          </cell>
          <cell r="M60">
            <v>1</v>
          </cell>
          <cell r="N60">
            <v>5939648984</v>
          </cell>
        </row>
        <row r="61">
          <cell r="B61" t="str">
            <v>Program kemitraan peningkatan pelayanan kesehatan</v>
          </cell>
          <cell r="C61" t="str">
            <v>Jumlah penduduk yang memiliki jaminan kesehatan</v>
          </cell>
          <cell r="D61">
            <v>150000</v>
          </cell>
          <cell r="F61">
            <v>150000</v>
          </cell>
          <cell r="G61">
            <v>17723016700</v>
          </cell>
          <cell r="J61">
            <v>148736</v>
          </cell>
          <cell r="K61">
            <v>39730926000</v>
          </cell>
          <cell r="L61" t="str">
            <v xml:space="preserve">Jumlah penduduk yang memiliki jaminan kesehatan </v>
          </cell>
          <cell r="M61">
            <v>241000</v>
          </cell>
          <cell r="N61">
            <v>44455926000</v>
          </cell>
        </row>
        <row r="62">
          <cell r="B62" t="str">
            <v>Kegiatan Kemitraan Asuransi Kesehatan Masyarakat</v>
          </cell>
          <cell r="C62" t="str">
            <v>Jumlah penduduk yang memiliki Jaminan Kesehatan Nasional yang dibiayai oleh pemerintah Daerah kabupaten (jiwa)</v>
          </cell>
          <cell r="J62">
            <v>87379</v>
          </cell>
          <cell r="K62">
            <v>39520926000</v>
          </cell>
          <cell r="L62" t="str">
            <v>Jumlah penduduk yang memiliki Jaminan Kesehatan Nasional yang dibiayai oleh pemerintah Daerah kabupaten (jiwa)</v>
          </cell>
          <cell r="M62">
            <v>87379</v>
          </cell>
          <cell r="N62">
            <v>44455926000</v>
          </cell>
        </row>
        <row r="63">
          <cell r="C63" t="str">
            <v>Jumlah penduduk yang memiliki Jaminan Kesehatan Nasional yang dibiayai oleh pemerintah Daerah kabupaten dan propinsi</v>
          </cell>
          <cell r="J63">
            <v>68736</v>
          </cell>
          <cell r="L63" t="str">
            <v>Jumlah penduduk yang memiliki Jaminan Kesehatan Nasional yang dibiayai oleh pemerintah Daerah kabupaten dan propinsi</v>
          </cell>
          <cell r="M63">
            <v>68736</v>
          </cell>
        </row>
        <row r="64">
          <cell r="B64" t="str">
            <v>Program Pengadaan, Peningkatan Sarana Dan Prasarana Rumah Sakit/ Rumah Sakit Jiwa/Rumah Sakit Paru-Paru/  Rumah Sakit Mata</v>
          </cell>
          <cell r="C64" t="str">
            <v>Peningkatan sarana danprasarana rumah sakit</v>
          </cell>
          <cell r="J64">
            <v>0</v>
          </cell>
          <cell r="K64">
            <v>1300500000</v>
          </cell>
          <cell r="N64">
            <v>1300500000</v>
          </cell>
        </row>
        <row r="65">
          <cell r="B65" t="str">
            <v>Pembangunan Rumah Sakit</v>
          </cell>
          <cell r="C65" t="str">
            <v>Jumlah dokumen hasil studikelayakan pendirian rumah sakit</v>
          </cell>
          <cell r="J65">
            <v>0</v>
          </cell>
          <cell r="K65">
            <v>816000000</v>
          </cell>
          <cell r="N65">
            <v>816000000</v>
          </cell>
        </row>
        <row r="66">
          <cell r="B66" t="str">
            <v>DINAS PU</v>
          </cell>
        </row>
        <row r="67">
          <cell r="B67" t="str">
            <v>Program pembangunan jalan dan jembatan</v>
          </cell>
          <cell r="K67">
            <v>112554092420</v>
          </cell>
          <cell r="N67">
            <v>140643327040.45999</v>
          </cell>
        </row>
        <row r="69">
          <cell r="B69" t="str">
            <v>Pembangunan Jalan</v>
          </cell>
          <cell r="C69" t="str">
            <v>Panjang Jalan yang dibangun (km)</v>
          </cell>
          <cell r="J69">
            <v>69.45</v>
          </cell>
          <cell r="K69">
            <v>106392492420</v>
          </cell>
          <cell r="L69" t="str">
            <v>Panjang Jalan yang dibangun (km)</v>
          </cell>
          <cell r="M69">
            <v>69.45</v>
          </cell>
          <cell r="N69">
            <v>133517743045.06</v>
          </cell>
        </row>
        <row r="70">
          <cell r="B70" t="str">
            <v>Pembangunan Jembatan</v>
          </cell>
          <cell r="C70" t="str">
            <v>Tersedianya Jembatan</v>
          </cell>
          <cell r="J70">
            <v>0</v>
          </cell>
          <cell r="K70">
            <v>6161600000</v>
          </cell>
          <cell r="N70">
            <v>7125583995.3999996</v>
          </cell>
        </row>
        <row r="71">
          <cell r="B71" t="str">
            <v>Program Pengembangan dan Pengelolaan Jaringan Irigasi, Rawa dan Jaringan Pengairan lainnya</v>
          </cell>
          <cell r="D71">
            <v>51.21</v>
          </cell>
          <cell r="E71">
            <v>20858270705</v>
          </cell>
          <cell r="F71">
            <v>53.18</v>
          </cell>
          <cell r="G71">
            <v>23772109678</v>
          </cell>
          <cell r="K71">
            <v>45879818000</v>
          </cell>
          <cell r="N71">
            <v>27553852866.650002</v>
          </cell>
        </row>
        <row r="73">
          <cell r="B73" t="str">
            <v xml:space="preserve">Kegiatan Pembangunan Jaringan Air Bersih/Air Minum </v>
          </cell>
          <cell r="C73" t="str">
            <v>Panjang Jaringan Air Bersih yang di bangun</v>
          </cell>
          <cell r="J73" t="str">
            <v>6 keg</v>
          </cell>
          <cell r="K73">
            <v>5382500000</v>
          </cell>
          <cell r="N73">
            <v>1788660315.9400001</v>
          </cell>
        </row>
        <row r="74">
          <cell r="B74" t="str">
            <v>Pembangunan Reservoir</v>
          </cell>
          <cell r="C74" t="str">
            <v>Jumlah IPA yang dibangun</v>
          </cell>
          <cell r="J74">
            <v>3</v>
          </cell>
          <cell r="K74">
            <v>2866000000</v>
          </cell>
          <cell r="N74">
            <v>3267850000</v>
          </cell>
        </row>
        <row r="75">
          <cell r="B75" t="str">
            <v>Pembangunan Jaringan Irigasi</v>
          </cell>
          <cell r="C75" t="str">
            <v>Panjang Jaringan Yang Ditingkatkan (km)</v>
          </cell>
          <cell r="J75">
            <v>20</v>
          </cell>
          <cell r="K75">
            <v>28893618000</v>
          </cell>
          <cell r="N75">
            <v>17328607655.709999</v>
          </cell>
        </row>
        <row r="76">
          <cell r="B76" t="str">
            <v>Pembangunan Bendung</v>
          </cell>
          <cell r="C76" t="str">
            <v>Jumlah Bendung yang Bangun</v>
          </cell>
          <cell r="J76">
            <v>3</v>
          </cell>
          <cell r="K76">
            <v>5681000000</v>
          </cell>
          <cell r="N76">
            <v>1845661395</v>
          </cell>
        </row>
        <row r="77">
          <cell r="B77" t="str">
            <v>DINAS PERTANIAN</v>
          </cell>
        </row>
        <row r="78">
          <cell r="B78" t="str">
            <v>Program peningkatan produksi hasil peternakan</v>
          </cell>
          <cell r="C78" t="str">
            <v>Jumlah Populasi ternak Besar.Jumlah Populasi ternak Kecil.Jumlah Populasi Unggas</v>
          </cell>
          <cell r="D78" t="str">
            <v>- Jumlah populasi sapi = 14.010- Jumlah populasi kambing = 10.326- Jumlah populasi ayam = 382.503</v>
          </cell>
          <cell r="F78" t="str">
            <v>- Jumlah populasi sapi = 15.021.000- Jumlah populasi kambing = 13.454.000- Jumlah populasi ayam = 1.446.811.000</v>
          </cell>
          <cell r="G78">
            <v>4714885000</v>
          </cell>
          <cell r="J78" t="str">
            <v>Ternak Besar = 17818 ekorTernak Kecil = 31.27 ekorUnggas = 462.767 ekor</v>
          </cell>
          <cell r="K78">
            <v>3363726000</v>
          </cell>
        </row>
        <row r="79">
          <cell r="B79" t="str">
            <v>Pembibitan Dan Perawatan Ternak</v>
          </cell>
          <cell r="C79" t="str">
            <v>Jumlah ternak sapi yandigemukkan (ekor)</v>
          </cell>
          <cell r="J79">
            <v>500</v>
          </cell>
          <cell r="K79">
            <v>3274000000</v>
          </cell>
        </row>
        <row r="80">
          <cell r="B80" t="str">
            <v>Program Pengembangan Prasarana dan Sarana Pertanian</v>
          </cell>
          <cell r="C80" t="str">
            <v>Jumlah Alsintan yang diadakan. Panjang jaringan irigasi desa yangdibangun/direhab. PanjangJalan Usaha Tani/ Jalan Produksi yang dibentuk/ditingkatkan</v>
          </cell>
          <cell r="D80" t="str">
            <v>1,49</v>
          </cell>
          <cell r="E80">
            <v>0</v>
          </cell>
          <cell r="J80" t="str">
            <v>Alsintan=300Unit. Jides=10Km.Luas cetaksawah baru = 0 Ha</v>
          </cell>
          <cell r="K80">
            <v>19453303350</v>
          </cell>
        </row>
        <row r="81">
          <cell r="B81" t="str">
            <v>Kegiatan Pengembangan/Rehabilitasi  Sumber-Sumber Air</v>
          </cell>
          <cell r="C81" t="str">
            <v>Panjang jides yang dibangun/rehab (km)</v>
          </cell>
          <cell r="J81">
            <v>6</v>
          </cell>
          <cell r="K81">
            <v>9522189700</v>
          </cell>
        </row>
        <row r="82">
          <cell r="B82" t="str">
            <v>Kegiatan Fasilitasi Dan Penyediaan Alat Dan Mesin Pertanaian</v>
          </cell>
          <cell r="C82" t="str">
            <v>Jumlah Pengadaan Alsintan (unit)</v>
          </cell>
          <cell r="J82">
            <v>200</v>
          </cell>
          <cell r="K82">
            <v>2863900000</v>
          </cell>
        </row>
        <row r="83">
          <cell r="B83" t="str">
            <v>Kegiatan Pembangunan Dan Peningkatan Jalan Usaha Tani</v>
          </cell>
          <cell r="C83" t="str">
            <v>Panjang Jalan Usaha Tani yangdibangun/ditingkatkan</v>
          </cell>
          <cell r="J83">
            <v>25</v>
          </cell>
          <cell r="K83">
            <v>3803413150</v>
          </cell>
        </row>
        <row r="84">
          <cell r="B84" t="str">
            <v>Kegiatan Pembangunan Dan Peningkatan Jalan Produksi</v>
          </cell>
          <cell r="C84" t="str">
            <v>Panjang jalan Produksi yangdibangun/ditingkatkan (km)</v>
          </cell>
          <cell r="J84">
            <v>12</v>
          </cell>
          <cell r="K84">
            <v>2189500000</v>
          </cell>
        </row>
        <row r="85">
          <cell r="B85" t="str">
            <v>Program Peningkatan Produksi Tanaman Perkebunan</v>
          </cell>
          <cell r="C85" t="str">
            <v>Jumlah Produksi Lada (ton)Jumlah Produksi Kakao (ton)Jumlah Produksi Kelapa Sawit (ton)</v>
          </cell>
          <cell r="D85" t="str">
            <v>385412400245630</v>
          </cell>
          <cell r="E85">
            <v>0</v>
          </cell>
          <cell r="F85" t="str">
            <v>4.094.00013.597.000258.364.000</v>
          </cell>
          <cell r="G85">
            <v>518827500</v>
          </cell>
          <cell r="J85" t="str">
            <v>4.30116.147285.102</v>
          </cell>
          <cell r="K85">
            <v>5326616250</v>
          </cell>
        </row>
        <row r="86">
          <cell r="B86" t="str">
            <v>Kegiatan Ekstensifikasi, Intensifikasi Dan PeremajaanTanaman Kakao</v>
          </cell>
          <cell r="C86" t="str">
            <v>Jumlah Luasan Tanaman Kakaoyang diidentifikasikan /direhabilitasi/diremajakan (Ha)</v>
          </cell>
          <cell r="J86">
            <v>2000</v>
          </cell>
          <cell r="K86">
            <v>4258101250</v>
          </cell>
        </row>
        <row r="87">
          <cell r="B87" t="str">
            <v>DINAS KELAUTAN DAN PERIKANAN</v>
          </cell>
        </row>
        <row r="88">
          <cell r="B88" t="str">
            <v>Program Pengembangan Budidaya Perikanan</v>
          </cell>
          <cell r="C88" t="str">
            <v>Jumlah produksiPerikanan Budidaya (ton)</v>
          </cell>
          <cell r="D88">
            <v>42922</v>
          </cell>
          <cell r="F88">
            <v>44210000</v>
          </cell>
          <cell r="G88">
            <v>1657296400</v>
          </cell>
          <cell r="J88">
            <v>45497</v>
          </cell>
          <cell r="K88">
            <v>5734924650</v>
          </cell>
          <cell r="M88">
            <v>45497</v>
          </cell>
        </row>
        <row r="89">
          <cell r="B89" t="str">
            <v>Kegiatan Pembangunan Jalan Produksi Tambak</v>
          </cell>
          <cell r="C89" t="str">
            <v>Jumlah jalan produksi tambakyang dibangun (km)</v>
          </cell>
          <cell r="J89">
            <v>25</v>
          </cell>
          <cell r="K89">
            <v>1569230000</v>
          </cell>
        </row>
        <row r="90">
          <cell r="B90" t="str">
            <v xml:space="preserve">Kegiatan Pembangunan Jembatan Tambak Dan Plat Duiker </v>
          </cell>
          <cell r="C90" t="str">
            <v>Jumlah jembatan tambak yangdibangun (unit)</v>
          </cell>
          <cell r="J90">
            <v>5</v>
          </cell>
          <cell r="K90">
            <v>1757140000</v>
          </cell>
          <cell r="M90">
            <v>5</v>
          </cell>
        </row>
        <row r="91">
          <cell r="B91" t="str">
            <v>Kegiatan Pembangunan/Rehabilitasi  Sarana PrasaranaBudidaya</v>
          </cell>
          <cell r="C91" t="str">
            <v>Jumlah Balai Benih Ikan yangdirehab/dibangun (unit/paket)</v>
          </cell>
          <cell r="J91">
            <v>1</v>
          </cell>
          <cell r="K91">
            <v>1719889650</v>
          </cell>
          <cell r="M91">
            <v>1</v>
          </cell>
        </row>
        <row r="92">
          <cell r="B92" t="str">
            <v>Program pengembangan perikanan tangkap</v>
          </cell>
          <cell r="C92" t="str">
            <v>Jumlah produksi Perikanan Tangkap (ton)</v>
          </cell>
          <cell r="D92">
            <v>8659</v>
          </cell>
          <cell r="F92">
            <v>8702300</v>
          </cell>
          <cell r="G92">
            <v>7416554300</v>
          </cell>
          <cell r="J92">
            <v>8745.59</v>
          </cell>
          <cell r="K92">
            <v>9378642325</v>
          </cell>
        </row>
        <row r="93">
          <cell r="B93" t="str">
            <v>Kegiatan Pembangunan Tempat Pelelangan Ikan</v>
          </cell>
          <cell r="C93" t="str">
            <v>Jumlah Tambatan,TPI,fasilitaspokok dan penunjang PPI yangdibangun,direhab (Unit)</v>
          </cell>
          <cell r="J93">
            <v>1</v>
          </cell>
          <cell r="K93">
            <v>6026577325</v>
          </cell>
          <cell r="M93">
            <v>1</v>
          </cell>
        </row>
        <row r="94">
          <cell r="B94" t="str">
            <v>Kegiatan Pegembangan Sarana Prasarana Penangkapan Ikan</v>
          </cell>
          <cell r="C94" t="str">
            <v>Jumlah Bantuan MesinKetinting/Mesin tempel yang diadakan (Unit)</v>
          </cell>
          <cell r="J94">
            <v>40</v>
          </cell>
          <cell r="K94">
            <v>2389275000</v>
          </cell>
          <cell r="M94">
            <v>40</v>
          </cell>
        </row>
        <row r="95">
          <cell r="B95" t="str">
            <v>Kegiatan Pembangunan/Penerapan Teknologi PerikananTangkap</v>
          </cell>
          <cell r="C95" t="str">
            <v>Jumlah apartemen ikan yangdiadakan (Unit)</v>
          </cell>
          <cell r="J95">
            <v>2</v>
          </cell>
          <cell r="K95">
            <v>889000000</v>
          </cell>
          <cell r="M95">
            <v>2</v>
          </cell>
        </row>
        <row r="96">
          <cell r="B96" t="str">
            <v>Program Optimalisasi pengelolaan dan pemasaran produksi perikanan</v>
          </cell>
          <cell r="C96" t="str">
            <v>Jumlah produksiPengolahanikan  (ton)</v>
          </cell>
          <cell r="D96">
            <v>302.39999999999998</v>
          </cell>
          <cell r="F96">
            <v>303750</v>
          </cell>
          <cell r="G96">
            <v>1482852500</v>
          </cell>
          <cell r="J96">
            <v>305.27</v>
          </cell>
          <cell r="K96">
            <v>1919115000</v>
          </cell>
          <cell r="M96">
            <v>305.27</v>
          </cell>
        </row>
        <row r="97">
          <cell r="B97" t="str">
            <v>Kegiatan Optimalisasi Pengelolaan Dan Pemasaran HasilPerikanan</v>
          </cell>
          <cell r="C97" t="str">
            <v>Jumlah Sarana prasarana pokokdan Pendukung Industri perikanan yang dibangun/direhab/diadakan (Unit)</v>
          </cell>
          <cell r="J97">
            <v>20</v>
          </cell>
          <cell r="K97">
            <v>1426630000</v>
          </cell>
          <cell r="M97">
            <v>20</v>
          </cell>
        </row>
        <row r="98">
          <cell r="B98" t="str">
            <v>DPMPTSP</v>
          </cell>
        </row>
        <row r="99">
          <cell r="B99" t="str">
            <v>Program Peningkatan Promosi dan Kerjasama Investasi</v>
          </cell>
          <cell r="C99" t="str">
            <v>- persentase jumlah promosi yang dilaksanakan- Nilai investasi PMA $ dan PMDN Rp.</v>
          </cell>
          <cell r="D99" t="str">
            <v>0</v>
          </cell>
          <cell r="E99">
            <v>0</v>
          </cell>
          <cell r="F99" t="str">
            <v>0</v>
          </cell>
          <cell r="G99">
            <v>334386400</v>
          </cell>
          <cell r="J99" t="str">
            <v>n/a</v>
          </cell>
          <cell r="K99">
            <v>543029000</v>
          </cell>
          <cell r="M99">
            <v>557902300</v>
          </cell>
        </row>
        <row r="100">
          <cell r="B100" t="str">
            <v>Kegiatan Penyelenggaraan Pameran Investasi</v>
          </cell>
          <cell r="C100" t="str">
            <v>Jumlah keikutsertaan pameraninvestasi tingkat propinsiregional dan nasional</v>
          </cell>
          <cell r="J100" t="str">
            <v>n/a</v>
          </cell>
          <cell r="K100">
            <v>331030000</v>
          </cell>
          <cell r="M100">
            <v>0</v>
          </cell>
        </row>
        <row r="101">
          <cell r="B101" t="str">
            <v>Program Peningkatan Iklim Investasi dan Realisasi Investasi</v>
          </cell>
          <cell r="C101" t="str">
            <v>Jumlah minat dan rencana investasi (investor)</v>
          </cell>
          <cell r="D101">
            <v>25</v>
          </cell>
          <cell r="E101">
            <v>0</v>
          </cell>
          <cell r="F101">
            <v>30</v>
          </cell>
          <cell r="G101">
            <v>91747600</v>
          </cell>
          <cell r="J101" t="str">
            <v>n/a</v>
          </cell>
          <cell r="K101">
            <v>237077000</v>
          </cell>
          <cell r="M101">
            <v>519097000</v>
          </cell>
        </row>
        <row r="102">
          <cell r="B102" t="str">
            <v>Memfasilitasi Dan Koordinasi Kerjasama Di Bidang Investasi</v>
          </cell>
          <cell r="C102" t="str">
            <v>Jumlah UMKM perusahaan yangdifasilitasi</v>
          </cell>
          <cell r="J102" t="str">
            <v>n/a</v>
          </cell>
          <cell r="K102">
            <v>73879000</v>
          </cell>
        </row>
        <row r="103">
          <cell r="B103" t="str">
            <v>Penyusunan Cetak Biru (Master Plan) Pengembangan Penanaman Modal</v>
          </cell>
          <cell r="C103" t="str">
            <v>Database bidang penanamanmodal</v>
          </cell>
          <cell r="J103" t="str">
            <v>n/a</v>
          </cell>
          <cell r="K103">
            <v>84596000</v>
          </cell>
        </row>
        <row r="104">
          <cell r="B104" t="str">
            <v>Program Pengawasan dan Pengendalian PM dan PTSP</v>
          </cell>
          <cell r="C104" t="str">
            <v>persentase PMA dan PMDN yang dibina</v>
          </cell>
          <cell r="D104" t="str">
            <v>0</v>
          </cell>
          <cell r="E104">
            <v>0</v>
          </cell>
          <cell r="F104" t="str">
            <v>0</v>
          </cell>
          <cell r="G104">
            <v>0</v>
          </cell>
          <cell r="J104" t="str">
            <v>n/a</v>
          </cell>
          <cell r="K104">
            <v>0</v>
          </cell>
        </row>
      </sheetData>
      <sheetData sheetId="5"/>
      <sheetData sheetId="6"/>
      <sheetData sheetId="7">
        <row r="3">
          <cell r="B3" t="str">
            <v>DINAS PENDIDIKAN</v>
          </cell>
          <cell r="J3" t="str">
            <v>Target</v>
          </cell>
          <cell r="K3" t="str">
            <v>Anggaran</v>
          </cell>
        </row>
        <row r="4">
          <cell r="B4" t="str">
            <v>Program Pendidikan Anak Usia Dini</v>
          </cell>
          <cell r="C4" t="str">
            <v>APK PAUD formal dan NonFormal</v>
          </cell>
          <cell r="D4">
            <v>0</v>
          </cell>
          <cell r="E4">
            <v>0</v>
          </cell>
          <cell r="F4">
            <v>0</v>
          </cell>
          <cell r="G4">
            <v>1559495000</v>
          </cell>
          <cell r="J4">
            <v>0.49</v>
          </cell>
          <cell r="K4">
            <v>3575607600</v>
          </cell>
        </row>
        <row r="5">
          <cell r="B5" t="str">
            <v xml:space="preserve">Kegiatan Penambahan Ruang Kelas Sekolah </v>
          </cell>
          <cell r="C5" t="str">
            <v>Jumlah RKB yang dibangun</v>
          </cell>
          <cell r="J5">
            <v>8</v>
          </cell>
          <cell r="K5">
            <v>1667125000</v>
          </cell>
        </row>
        <row r="6">
          <cell r="B6" t="str">
            <v>Kegiatan Penyelenggaraan Pendidikan Anak Usia Dini</v>
          </cell>
          <cell r="C6" t="str">
            <v>Jumlah TK yang mendapatkanpelayanan PAUD</v>
          </cell>
          <cell r="J6">
            <v>11</v>
          </cell>
          <cell r="K6">
            <v>607875000</v>
          </cell>
        </row>
        <row r="7">
          <cell r="B7" t="str">
            <v xml:space="preserve">Kegiatan Pembangunan Pagar Sekolah </v>
          </cell>
          <cell r="C7" t="str">
            <v>Pagar sekolah yang dibangun</v>
          </cell>
          <cell r="J7">
            <v>0</v>
          </cell>
          <cell r="K7">
            <v>19866600</v>
          </cell>
        </row>
        <row r="8">
          <cell r="B8" t="str">
            <v>Program Wajib Belajar Pendidikan Dasar Sembilan Tahun</v>
          </cell>
          <cell r="C8" t="str">
            <v>AK SD</v>
          </cell>
          <cell r="D8">
            <v>80</v>
          </cell>
          <cell r="F8">
            <v>84</v>
          </cell>
          <cell r="G8">
            <v>88822422831</v>
          </cell>
          <cell r="J8">
            <v>99.44</v>
          </cell>
          <cell r="K8">
            <v>96542666148</v>
          </cell>
        </row>
        <row r="9">
          <cell r="C9" t="str">
            <v>AK SMP</v>
          </cell>
          <cell r="D9">
            <v>20</v>
          </cell>
          <cell r="F9">
            <v>20</v>
          </cell>
          <cell r="J9">
            <v>98.87</v>
          </cell>
        </row>
        <row r="10">
          <cell r="C10" t="str">
            <v>AM SD</v>
          </cell>
          <cell r="D10">
            <v>122</v>
          </cell>
          <cell r="F10">
            <v>135</v>
          </cell>
          <cell r="J10">
            <v>90.22</v>
          </cell>
        </row>
        <row r="11">
          <cell r="C11" t="str">
            <v>AM SMP</v>
          </cell>
          <cell r="D11">
            <v>51.98</v>
          </cell>
          <cell r="F11">
            <v>51.98</v>
          </cell>
          <cell r="J11">
            <v>93.54</v>
          </cell>
        </row>
        <row r="12">
          <cell r="C12" t="str">
            <v>APK SD</v>
          </cell>
          <cell r="D12">
            <v>50</v>
          </cell>
          <cell r="F12">
            <v>50</v>
          </cell>
          <cell r="J12">
            <v>108.6</v>
          </cell>
        </row>
        <row r="13">
          <cell r="C13" t="str">
            <v>APK SMP</v>
          </cell>
          <cell r="D13">
            <v>50</v>
          </cell>
          <cell r="F13">
            <v>50</v>
          </cell>
          <cell r="J13">
            <v>104.03</v>
          </cell>
        </row>
        <row r="14">
          <cell r="C14" t="str">
            <v>APM SD</v>
          </cell>
          <cell r="D14">
            <v>41.85</v>
          </cell>
          <cell r="F14">
            <v>42.3</v>
          </cell>
          <cell r="J14">
            <v>99.1</v>
          </cell>
        </row>
        <row r="15">
          <cell r="C15" t="str">
            <v>APM SMP</v>
          </cell>
          <cell r="D15">
            <v>70</v>
          </cell>
          <cell r="F15">
            <v>70</v>
          </cell>
          <cell r="J15">
            <v>81.34</v>
          </cell>
        </row>
        <row r="16">
          <cell r="C16" t="str">
            <v>APS 7-12 thn</v>
          </cell>
          <cell r="J16">
            <v>95.22</v>
          </cell>
        </row>
        <row r="17">
          <cell r="C17" t="str">
            <v>APS 13-15 thn</v>
          </cell>
          <cell r="J17">
            <v>96.44</v>
          </cell>
        </row>
        <row r="18">
          <cell r="C18" t="str">
            <v>APtS SD</v>
          </cell>
          <cell r="J18">
            <v>0.23</v>
          </cell>
        </row>
        <row r="19">
          <cell r="C19" t="str">
            <v>APtS SMP</v>
          </cell>
          <cell r="J19">
            <v>0.39</v>
          </cell>
        </row>
        <row r="20">
          <cell r="B20" t="str">
            <v xml:space="preserve">Kegiatan Penambahan Ruang Kelas Sekolah </v>
          </cell>
          <cell r="C20" t="str">
            <v>Jumlah RKB SD yang dibangun</v>
          </cell>
          <cell r="J20">
            <v>51</v>
          </cell>
          <cell r="K20">
            <v>15167388269</v>
          </cell>
        </row>
        <row r="21">
          <cell r="C21" t="str">
            <v>Jumlah RKB SMP yang dibangun</v>
          </cell>
          <cell r="J21">
            <v>22</v>
          </cell>
        </row>
        <row r="22">
          <cell r="B22" t="str">
            <v>Kegiatan Penyediaan Bantuan Operasional Sekolah (Bos) Jenjang SD/MI/SDLB Dan SMP/MTS Serta Pesantren Salafiyah Dan Satuan Pendidikan NonIslam Setara SD Dan SMP</v>
          </cell>
          <cell r="C22" t="str">
            <v>Jumlah sekolah penerima dana BOS</v>
          </cell>
          <cell r="J22">
            <v>0</v>
          </cell>
          <cell r="K22">
            <v>36436064000</v>
          </cell>
        </row>
        <row r="23">
          <cell r="B23" t="str">
            <v>Kegiatan Pembangunan Pagar Sekolah</v>
          </cell>
          <cell r="C23" t="str">
            <v>Kegiatan Panjang  pagar SD yang dibangun</v>
          </cell>
          <cell r="J23">
            <v>3000</v>
          </cell>
          <cell r="K23">
            <v>6169343669</v>
          </cell>
        </row>
        <row r="24">
          <cell r="C24" t="str">
            <v>Kegiatan Panjang  pagar SMP yang dibangun</v>
          </cell>
          <cell r="J24">
            <v>1000</v>
          </cell>
        </row>
        <row r="25">
          <cell r="B25" t="str">
            <v>Kegiatan Pelayanan Pendidikan Gratis</v>
          </cell>
          <cell r="C25" t="str">
            <v>Jumlah sekolah yang menerimaDana Operasional PendidikanGratis SD sederajat</v>
          </cell>
          <cell r="J25">
            <v>211</v>
          </cell>
          <cell r="K25">
            <v>10598605800</v>
          </cell>
        </row>
        <row r="26">
          <cell r="B26" t="str">
            <v>Program Pendidikan Non Formal</v>
          </cell>
          <cell r="C26" t="str">
            <v>ANGKA MELEK HURUF</v>
          </cell>
          <cell r="D26">
            <v>0</v>
          </cell>
          <cell r="E26">
            <v>0</v>
          </cell>
          <cell r="F26">
            <v>0</v>
          </cell>
          <cell r="G26">
            <v>1013632500</v>
          </cell>
          <cell r="J26">
            <v>97.33</v>
          </cell>
          <cell r="K26">
            <v>861962500</v>
          </cell>
        </row>
        <row r="27">
          <cell r="B27" t="str">
            <v>Kegiatan Pemberian Bantuan Operasional Pendidikan NonFormal</v>
          </cell>
          <cell r="C27" t="str">
            <v>Jumlah waraga belajar kejar pakat A,B dan C</v>
          </cell>
          <cell r="J27" t="str">
            <v>Paket A=40 org,Pakt B 100 org,Paket C 125 org</v>
          </cell>
          <cell r="K27">
            <v>395500000</v>
          </cell>
        </row>
        <row r="28">
          <cell r="B28" t="str">
            <v>Kegiatan Pelaksanaan Ujian Sekolah dan Ujian Nasional Kesetaraan</v>
          </cell>
          <cell r="C28" t="str">
            <v>Jumlah peserta ujian kesetaraan</v>
          </cell>
          <cell r="J28">
            <v>225</v>
          </cell>
          <cell r="K28">
            <v>197902500</v>
          </cell>
        </row>
        <row r="29">
          <cell r="B29" t="str">
            <v>Program Peningkatan Mutu Pendidik dan Tenaga Kependidikan</v>
          </cell>
          <cell r="C29" t="str">
            <v>Persentase Peningkatan mutu guru mata pelajaran (%)</v>
          </cell>
          <cell r="D29">
            <v>0</v>
          </cell>
          <cell r="E29">
            <v>0</v>
          </cell>
          <cell r="F29">
            <v>0</v>
          </cell>
          <cell r="G29">
            <v>672081000</v>
          </cell>
          <cell r="J29">
            <v>0</v>
          </cell>
          <cell r="K29">
            <v>751749000</v>
          </cell>
        </row>
        <row r="30">
          <cell r="C30" t="str">
            <v>Guru bersertifikat</v>
          </cell>
          <cell r="J30">
            <v>73</v>
          </cell>
        </row>
        <row r="31">
          <cell r="C31" t="str">
            <v>Guru berkualifikasi S-1/D-IV</v>
          </cell>
          <cell r="J31">
            <v>89</v>
          </cell>
        </row>
        <row r="32">
          <cell r="C32" t="str">
            <v>Rasio guru:murid SD</v>
          </cell>
          <cell r="J32">
            <v>32</v>
          </cell>
        </row>
        <row r="33">
          <cell r="C33" t="str">
            <v>Rasio guru:murid SMP</v>
          </cell>
          <cell r="J33">
            <v>36</v>
          </cell>
        </row>
        <row r="34">
          <cell r="B34" t="str">
            <v>Kegiatan Pelaksanaan Sertifikasi Pendidik</v>
          </cell>
          <cell r="C34" t="str">
            <v>Jumlah peserta sosialisasi</v>
          </cell>
          <cell r="J34">
            <v>206</v>
          </cell>
          <cell r="K34">
            <v>90370000</v>
          </cell>
        </row>
        <row r="35">
          <cell r="B35" t="str">
            <v>Kegiatan Pembinaan kelompok kerja guru</v>
          </cell>
          <cell r="C35" t="str">
            <v>Jumlah guru pemandu tiap mata pelajaran</v>
          </cell>
          <cell r="J35">
            <v>362</v>
          </cell>
          <cell r="K35">
            <v>132548000</v>
          </cell>
        </row>
        <row r="36">
          <cell r="B36" t="str">
            <v>Kegiatan Pembinaan kelompok kerja guru</v>
          </cell>
          <cell r="C36" t="str">
            <v>Jumlah guru pemandu tiap mata pelajaran</v>
          </cell>
          <cell r="J36">
            <v>362</v>
          </cell>
          <cell r="K36">
            <v>132498000</v>
          </cell>
        </row>
        <row r="37">
          <cell r="B37" t="str">
            <v>Pengembangan Sistem Penghargaan Dan Perlindungan Terhadap Profesi Pendidik</v>
          </cell>
          <cell r="C37" t="str">
            <v>Jumlah guru mengikuti lomba guru berprestasi</v>
          </cell>
          <cell r="J37">
            <v>256</v>
          </cell>
          <cell r="K37">
            <v>119637000</v>
          </cell>
        </row>
        <row r="38">
          <cell r="B38" t="str">
            <v>Pembinaan Musyawarah Guru Mata Pelajaran</v>
          </cell>
          <cell r="C38" t="str">
            <v>Jumlah guru mata pelajaran yang bermusyawarah</v>
          </cell>
          <cell r="J38">
            <v>585</v>
          </cell>
          <cell r="K38">
            <v>138715000</v>
          </cell>
        </row>
        <row r="39">
          <cell r="B39" t="str">
            <v>Program Manajemen Pelayanan Pendidikan</v>
          </cell>
          <cell r="C39" t="str">
            <v>Persentase angka partisipasi pendidikan tinggi</v>
          </cell>
          <cell r="D39">
            <v>0</v>
          </cell>
          <cell r="E39">
            <v>0</v>
          </cell>
          <cell r="F39">
            <v>0</v>
          </cell>
          <cell r="G39">
            <v>19982650000</v>
          </cell>
          <cell r="J39">
            <v>0.2</v>
          </cell>
          <cell r="K39">
            <v>16324360500</v>
          </cell>
        </row>
        <row r="40">
          <cell r="B40" t="str">
            <v>Kegiatan Pelaksanaan Kerjasama Secara Kelembagaan DiBidang Pendidikan</v>
          </cell>
          <cell r="C40" t="str">
            <v>Jumlah mahasiswa menerima bantuan pendidikan tinggi</v>
          </cell>
          <cell r="J40">
            <v>3875</v>
          </cell>
          <cell r="K40">
            <v>15678905000</v>
          </cell>
        </row>
        <row r="41">
          <cell r="B41" t="str">
            <v>Kegiatan Pembinaan Dewan Pendidikan</v>
          </cell>
          <cell r="C41" t="str">
            <v>Jumlah program dewan pendidikan</v>
          </cell>
          <cell r="J41">
            <v>1</v>
          </cell>
          <cell r="K41">
            <v>410187500</v>
          </cell>
        </row>
        <row r="42">
          <cell r="B42" t="str">
            <v>Penyediaan Jasa Guru PTT dan Guru Kontrak  (Berdasarkan UU ASN berubah nama menjadi P3K)</v>
          </cell>
          <cell r="C42" t="str">
            <v>Jumlah Guru Non PNS Upahjasa daerah terpencil dan guru agama menerima Insentif</v>
          </cell>
        </row>
        <row r="43">
          <cell r="C43" t="str">
            <v>Upah jasa Tenaga Kependiikan</v>
          </cell>
          <cell r="J43">
            <v>89</v>
          </cell>
        </row>
        <row r="44">
          <cell r="C44" t="str">
            <v>Upah jasa  guru daerah terpencil</v>
          </cell>
          <cell r="J44">
            <v>146</v>
          </cell>
        </row>
        <row r="45">
          <cell r="C45" t="str">
            <v>Upah jasa guru agama</v>
          </cell>
          <cell r="J45">
            <v>52</v>
          </cell>
        </row>
        <row r="46">
          <cell r="C46" t="str">
            <v>Honor daerah</v>
          </cell>
          <cell r="J46">
            <v>0</v>
          </cell>
        </row>
        <row r="47">
          <cell r="B47" t="str">
            <v>DINAS KESEHATAN</v>
          </cell>
        </row>
        <row r="48">
          <cell r="B48" t="str">
            <v>Program Standarisasi Pelayanan Kesehatan</v>
          </cell>
          <cell r="C48" t="str">
            <v>Peningkatan Pelayanan Standarisasi Kesehatan</v>
          </cell>
          <cell r="D48" t="str">
            <v>- 7- 50</v>
          </cell>
          <cell r="F48" t="str">
            <v>- 7- 50</v>
          </cell>
          <cell r="G48">
            <v>13049940580</v>
          </cell>
          <cell r="K48">
            <v>13899362040</v>
          </cell>
        </row>
        <row r="49">
          <cell r="B49" t="str">
            <v>Kegiatan Evaluasi Dan Pengembangan Standar PelayananKesehatan</v>
          </cell>
          <cell r="C49" t="str">
            <v>Terlaksananya klaim Dana Kapitasi JKN</v>
          </cell>
          <cell r="J49">
            <v>1</v>
          </cell>
          <cell r="K49">
            <v>12361681540</v>
          </cell>
        </row>
        <row r="50">
          <cell r="B50" t="str">
            <v xml:space="preserve">Kegiatan Peningkatan Kualitas Pelayanan Kesehatan </v>
          </cell>
          <cell r="C50" t="str">
            <v>Jumlah Puskesmas yang terakreditasi (PKM)</v>
          </cell>
          <cell r="J50">
            <v>3</v>
          </cell>
          <cell r="K50">
            <v>1274316000</v>
          </cell>
        </row>
        <row r="51">
          <cell r="C51" t="str">
            <v>Pembinaan SP2TP (PKM)</v>
          </cell>
          <cell r="J51">
            <v>17</v>
          </cell>
        </row>
        <row r="52">
          <cell r="C52" t="str">
            <v>Pembinaan Manajemen Puskesmas (PKM)</v>
          </cell>
          <cell r="J52">
            <v>17</v>
          </cell>
        </row>
        <row r="53">
          <cell r="C53" t="str">
            <v>Pembinaan tenaga teladan (PKM)</v>
          </cell>
          <cell r="J53">
            <v>17</v>
          </cell>
        </row>
        <row r="54">
          <cell r="C54" t="str">
            <v>Penilaian tenaga teladan (PKM)</v>
          </cell>
          <cell r="J54">
            <v>17</v>
          </cell>
        </row>
        <row r="55">
          <cell r="C55" t="str">
            <v>Penyusunan makalah tenaga kesehatan (PKM)</v>
          </cell>
          <cell r="J55">
            <v>17</v>
          </cell>
        </row>
        <row r="56">
          <cell r="B56" t="str">
            <v>Kegiatan Peningkatan Standarisasi Pelayanan Kesehatan</v>
          </cell>
          <cell r="C56" t="str">
            <v>Jumlah masyarakat yang mendapatkan pelayanan</v>
          </cell>
          <cell r="J56">
            <v>1</v>
          </cell>
          <cell r="K56">
            <v>1033891500</v>
          </cell>
        </row>
        <row r="57">
          <cell r="B57" t="str">
            <v>Program pengadaan, peningkatan dan perbaikan sarana dan prasarana puskesmas/ puskemas pembantu dan jaringannya</v>
          </cell>
          <cell r="C57" t="str">
            <v>Peningkatan dan Perbaikan Sarana dan Prasarana Puskesmas/Puskesmas Pembantu dan Jaringannya</v>
          </cell>
          <cell r="D57">
            <v>15</v>
          </cell>
          <cell r="F57">
            <v>15</v>
          </cell>
          <cell r="G57">
            <v>23513084679</v>
          </cell>
          <cell r="J57">
            <v>17</v>
          </cell>
          <cell r="K57">
            <v>16019868600</v>
          </cell>
        </row>
        <row r="58">
          <cell r="B58" t="str">
            <v>Kegiatan Pembangunan Puskesmas</v>
          </cell>
          <cell r="C58" t="str">
            <v>Jumlah Puskesmas yang Terbangun</v>
          </cell>
          <cell r="J58">
            <v>0</v>
          </cell>
          <cell r="K58">
            <v>4708000000</v>
          </cell>
        </row>
        <row r="59">
          <cell r="B59" t="str">
            <v>Kegiatan Pembangunan Puskesmas Pembantu</v>
          </cell>
          <cell r="C59" t="str">
            <v>Pembangunan Puskesmas Pembantu (pustu)</v>
          </cell>
          <cell r="J59">
            <v>0</v>
          </cell>
          <cell r="K59">
            <v>990760100</v>
          </cell>
        </row>
        <row r="60">
          <cell r="B60" t="str">
            <v>KegiatanPengadaan Puskesmas Keliling</v>
          </cell>
          <cell r="C60" t="str">
            <v>Jumlah Puskesmas keliling yang diadakan</v>
          </cell>
          <cell r="J60">
            <v>0</v>
          </cell>
          <cell r="K60">
            <v>2403800000</v>
          </cell>
        </row>
        <row r="61">
          <cell r="B61" t="str">
            <v>Kegiatan Pengadaan Sarana dan Prasarana Puskesmas</v>
          </cell>
          <cell r="C61" t="str">
            <v>Jumlah sarana dan prasarana puskesmas yang diadakan</v>
          </cell>
          <cell r="J61">
            <v>10</v>
          </cell>
          <cell r="K61">
            <v>6611171000</v>
          </cell>
        </row>
        <row r="62">
          <cell r="B62" t="str">
            <v>Program kemitraan peningkatan pelayanan kesehatan</v>
          </cell>
          <cell r="C62" t="str">
            <v>Peningkatan pelayanankesehatan</v>
          </cell>
          <cell r="D62">
            <v>150000</v>
          </cell>
          <cell r="F62">
            <v>150000</v>
          </cell>
          <cell r="G62">
            <v>17723016700</v>
          </cell>
          <cell r="J62">
            <v>0</v>
          </cell>
          <cell r="K62">
            <v>39730926000</v>
          </cell>
        </row>
        <row r="63">
          <cell r="B63" t="str">
            <v>Kegiatan Kemitraan Asuransi Kesehatan Masyarakat</v>
          </cell>
          <cell r="C63" t="str">
            <v>Jumlah Penduduk yang belum memiliki Jaminan Kesehatan (jiwa)</v>
          </cell>
          <cell r="J63">
            <v>68736</v>
          </cell>
          <cell r="K63">
            <v>39520926000</v>
          </cell>
        </row>
        <row r="64">
          <cell r="B64" t="str">
            <v>Program Pengadaan, Peningkatan Sarana Dan Prasarana Rumah Sakit/ Rumah Sakit Jiwa/Rumah Sakit Paru-Paru/  Rumah Sakit Mata</v>
          </cell>
          <cell r="C64" t="str">
            <v>Peningkatan sarana danprasarana rumah sakit</v>
          </cell>
          <cell r="K64">
            <v>1300500000</v>
          </cell>
        </row>
        <row r="65">
          <cell r="B65" t="str">
            <v>Pembangunan Rumah Sakit</v>
          </cell>
          <cell r="C65" t="str">
            <v>Jumlah dokumen hasil studikelayakan pendirian rumah sakit</v>
          </cell>
          <cell r="K65">
            <v>816000000</v>
          </cell>
        </row>
        <row r="66">
          <cell r="B66" t="str">
            <v>DINAS PU</v>
          </cell>
        </row>
        <row r="67">
          <cell r="B67" t="str">
            <v>Program pembangunan jalan dan jembatan</v>
          </cell>
          <cell r="C67" t="str">
            <v>Jumlah jembatan dalam kondisi baik (unit)</v>
          </cell>
          <cell r="D67">
            <v>163</v>
          </cell>
          <cell r="E67">
            <v>202114968693</v>
          </cell>
          <cell r="F67">
            <v>173</v>
          </cell>
          <cell r="G67">
            <v>177466055509</v>
          </cell>
          <cell r="K67">
            <v>112554092420</v>
          </cell>
        </row>
        <row r="68">
          <cell r="C68" t="str">
            <v>Proporsi panjang jaringan jalan dalam kondisi baik (km)</v>
          </cell>
          <cell r="D68">
            <v>1329.79</v>
          </cell>
          <cell r="F68">
            <v>1396.28</v>
          </cell>
        </row>
        <row r="69">
          <cell r="B69" t="str">
            <v>Pembangunan Jalan</v>
          </cell>
          <cell r="C69" t="str">
            <v>Panjang Jalan ditingkatkan -Aspal  (Km)</v>
          </cell>
          <cell r="J69">
            <v>28.5</v>
          </cell>
          <cell r="K69">
            <v>106392492420</v>
          </cell>
        </row>
        <row r="70">
          <cell r="B70" t="str">
            <v>Pembangunan Jembatan</v>
          </cell>
          <cell r="C70" t="str">
            <v>Jumlah jembatan yang dibangun(Unit)</v>
          </cell>
          <cell r="J70">
            <v>4</v>
          </cell>
          <cell r="K70">
            <v>6161600000</v>
          </cell>
        </row>
        <row r="71">
          <cell r="B71" t="str">
            <v>Program Pengembangan dan Pengelolaan Jaringan Irigasi, Rawa dan Jaringan Pengairan lainnya</v>
          </cell>
          <cell r="D71">
            <v>51.21</v>
          </cell>
          <cell r="E71">
            <v>20858270705</v>
          </cell>
          <cell r="F71">
            <v>53.18</v>
          </cell>
          <cell r="G71">
            <v>23772109678</v>
          </cell>
          <cell r="K71">
            <v>45879818000</v>
          </cell>
        </row>
        <row r="73">
          <cell r="B73" t="str">
            <v xml:space="preserve">Kegiatan Pembangunan Jaringan Air Bersih/Air Minum </v>
          </cell>
          <cell r="C73" t="str">
            <v>Jumlah kegiatan pembangunanair bersih/minum</v>
          </cell>
          <cell r="J73">
            <v>6</v>
          </cell>
          <cell r="K73">
            <v>5382500000</v>
          </cell>
        </row>
        <row r="74">
          <cell r="B74" t="str">
            <v>Pembangunan Reservoir</v>
          </cell>
          <cell r="C74" t="str">
            <v>Jumlah kegiatan pembangunanreservoir</v>
          </cell>
          <cell r="J74">
            <v>6</v>
          </cell>
          <cell r="K74">
            <v>2866000000</v>
          </cell>
        </row>
        <row r="75">
          <cell r="B75" t="str">
            <v>Pembangunan Jaringan Irigasi</v>
          </cell>
          <cell r="C75" t="str">
            <v>Panjang jaringan yangditingkatkan (km)</v>
          </cell>
          <cell r="J75">
            <v>20</v>
          </cell>
          <cell r="K75">
            <v>28893618000</v>
          </cell>
        </row>
        <row r="76">
          <cell r="B76" t="str">
            <v>Pembangunan Bendung</v>
          </cell>
          <cell r="C76" t="str">
            <v>Jumlah bendung yang dibangun</v>
          </cell>
          <cell r="J76">
            <v>5</v>
          </cell>
          <cell r="K76">
            <v>5681000000</v>
          </cell>
        </row>
        <row r="77">
          <cell r="B77" t="str">
            <v>DINAS PERTANIAN</v>
          </cell>
        </row>
        <row r="78">
          <cell r="B78" t="str">
            <v>Program peningkatan produksi hasil peternakan</v>
          </cell>
          <cell r="C78" t="str">
            <v>Jumlah Populasi ternak Besar.Jumlah Populasi ternak Kecil.Jumlah Populasi Unggas</v>
          </cell>
          <cell r="D78" t="str">
            <v>- Jumlah populasi sapi = 14.010- Jumlah populasi kambing = 10.326- Jumlah populasi ayam = 382.503</v>
          </cell>
          <cell r="F78" t="str">
            <v>- Jumlah populasi sapi = 15.021.000- Jumlah populasi kambing = 13.454.000- Jumlah populasi ayam = 1.446.811.000</v>
          </cell>
          <cell r="G78">
            <v>4714885000</v>
          </cell>
          <cell r="J78" t="str">
            <v>Ternak Besar = 17818 ekorTernak Kecil = 31.27 ekorUnggas = 462.767 ekor</v>
          </cell>
          <cell r="K78">
            <v>3363726000</v>
          </cell>
        </row>
        <row r="79">
          <cell r="B79" t="str">
            <v>Pembibitan Dan Perawatan Ternak</v>
          </cell>
          <cell r="C79" t="str">
            <v>Jumlah ternak sapi yandigemukkan (ekor)</v>
          </cell>
          <cell r="J79">
            <v>500</v>
          </cell>
          <cell r="K79">
            <v>3274000000</v>
          </cell>
        </row>
        <row r="80">
          <cell r="B80" t="str">
            <v>Program Pengembangan Prasarana dan Sarana Pertanian</v>
          </cell>
          <cell r="C80" t="str">
            <v>Jumlah Alsintan yang diadakan. Panjang jaringan irigasi desa yangdibangun/direhab. PanjangJalan Usaha Tani/ Jalan Produksi yang dibentuk/ditingkatkan</v>
          </cell>
          <cell r="D80" t="str">
            <v>1,49</v>
          </cell>
          <cell r="E80">
            <v>0</v>
          </cell>
          <cell r="J80" t="str">
            <v>Alsintan=300Unit. Jides=10Km.Luas cetaksawah baru = 0 Ha</v>
          </cell>
          <cell r="K80">
            <v>19453303350</v>
          </cell>
        </row>
        <row r="81">
          <cell r="B81" t="str">
            <v>Kegiatan Pengembangan/Rehabilitasi  Sumber-Sumber Air</v>
          </cell>
          <cell r="C81" t="str">
            <v>Panjang jides yang dibangun/rehab (km)</v>
          </cell>
          <cell r="J81">
            <v>6</v>
          </cell>
          <cell r="K81">
            <v>9522189700</v>
          </cell>
        </row>
        <row r="82">
          <cell r="B82" t="str">
            <v>Kegiatan Fasilitasi Dan Penyediaan Alat Dan Mesin Pertanaian</v>
          </cell>
          <cell r="C82" t="str">
            <v>Jumlah Pengadaan Alsintan (unit)</v>
          </cell>
          <cell r="J82">
            <v>200</v>
          </cell>
          <cell r="K82">
            <v>2863900000</v>
          </cell>
        </row>
        <row r="83">
          <cell r="B83" t="str">
            <v>Kegiatan Pembangunan Dan Peningkatan Jalan Usaha Tani</v>
          </cell>
          <cell r="C83" t="str">
            <v>Panjang Jalan Usaha Tani yangdibangun/ditingkatkan</v>
          </cell>
          <cell r="J83">
            <v>25</v>
          </cell>
          <cell r="K83">
            <v>3803413150</v>
          </cell>
        </row>
        <row r="84">
          <cell r="B84" t="str">
            <v>Kegiatan Pembangunan Dan Peningkatan Jalan Produksi</v>
          </cell>
          <cell r="C84" t="str">
            <v>Panjang jalan Produksi yangdibangun/ditingkatkan (km)</v>
          </cell>
          <cell r="J84">
            <v>12</v>
          </cell>
          <cell r="K84">
            <v>2189500000</v>
          </cell>
        </row>
        <row r="85">
          <cell r="B85" t="str">
            <v>Program Peningkatan Produksi Tanaman Perkebunan</v>
          </cell>
          <cell r="C85" t="str">
            <v>Jumlah Produksi Lada (ton)Jumlah Produksi Kakao (ton)Jumlah Produksi Kelapa Sawit (ton)</v>
          </cell>
          <cell r="D85" t="str">
            <v>385412400245630</v>
          </cell>
          <cell r="E85">
            <v>0</v>
          </cell>
          <cell r="F85" t="str">
            <v>4.094.00013.597.000258.364.000</v>
          </cell>
          <cell r="G85">
            <v>518827500</v>
          </cell>
          <cell r="J85" t="str">
            <v>4.30116.147285.102</v>
          </cell>
          <cell r="K85">
            <v>5326616250</v>
          </cell>
        </row>
        <row r="86">
          <cell r="B86" t="str">
            <v>Kegiatan Ekstensifikasi, Intensifikasi Dan PeremajaanTanaman Kakao</v>
          </cell>
          <cell r="C86" t="str">
            <v>Jumlah Luasan Tanaman Kakaoyang diidentifikasikan /direhabilitasi/diremajakan (Ha)</v>
          </cell>
          <cell r="J86">
            <v>2000</v>
          </cell>
          <cell r="K86">
            <v>4258101250</v>
          </cell>
        </row>
        <row r="87">
          <cell r="B87" t="str">
            <v>DINAS KELAUTAN DAN PERIKANAN</v>
          </cell>
        </row>
        <row r="88">
          <cell r="B88" t="str">
            <v>Program Pengembangan Budidaya Perikanan</v>
          </cell>
          <cell r="C88" t="str">
            <v>Jumlah produksiPerikanan Budidaya (ton)</v>
          </cell>
          <cell r="D88">
            <v>42922</v>
          </cell>
          <cell r="F88">
            <v>44210000</v>
          </cell>
          <cell r="G88">
            <v>1657296400</v>
          </cell>
          <cell r="J88">
            <v>45497</v>
          </cell>
          <cell r="K88">
            <v>6339004650</v>
          </cell>
        </row>
        <row r="89">
          <cell r="B89" t="str">
            <v>Kegiatan Pembangunan Jalan Produksi Tambak</v>
          </cell>
          <cell r="C89" t="str">
            <v>Jumlah jalan produksi tambakyang dibangun (km)</v>
          </cell>
          <cell r="J89">
            <v>25</v>
          </cell>
          <cell r="K89">
            <v>2203740000</v>
          </cell>
        </row>
        <row r="90">
          <cell r="B90" t="str">
            <v xml:space="preserve">Kegiatan Pembangunan Jembatan Tambak Dan Plat Duiker </v>
          </cell>
          <cell r="C90" t="str">
            <v>Jumlah jembatan tambak yangdibangun (unit)</v>
          </cell>
          <cell r="J90">
            <v>5</v>
          </cell>
          <cell r="K90">
            <v>1763110000</v>
          </cell>
        </row>
        <row r="91">
          <cell r="B91" t="str">
            <v>Kegiatan Pembangunan/Rehabilitasi  Sarana PrasaranaBudidaya</v>
          </cell>
          <cell r="C91" t="str">
            <v>Jumlah Balai Benih Ikan yangdirehab/dibangun (unit/paket)</v>
          </cell>
          <cell r="J91">
            <v>1</v>
          </cell>
          <cell r="K91">
            <v>1705889650</v>
          </cell>
        </row>
        <row r="92">
          <cell r="B92" t="str">
            <v>Program pengembangan perikanan tangkap</v>
          </cell>
          <cell r="C92" t="str">
            <v>Jumlah produksi Perikanan Tangkap (ton)</v>
          </cell>
          <cell r="D92">
            <v>8659</v>
          </cell>
          <cell r="F92">
            <v>8702300</v>
          </cell>
          <cell r="G92">
            <v>7416554300</v>
          </cell>
          <cell r="J92">
            <v>8745.59</v>
          </cell>
          <cell r="K92">
            <v>11289630650</v>
          </cell>
        </row>
        <row r="93">
          <cell r="B93" t="str">
            <v>Kegiatan Pembangunan Tempat Pelelangan Ikan</v>
          </cell>
          <cell r="C93" t="str">
            <v>Jumlah Tambatan,TPI,fasilitaspokok dan penunjang PPI yangdibangun,direhab (Unit)</v>
          </cell>
          <cell r="J93">
            <v>1</v>
          </cell>
          <cell r="K93">
            <v>5468253325</v>
          </cell>
        </row>
        <row r="94">
          <cell r="B94" t="str">
            <v>Kegiatan Pegembangan Sarana Prasarana Penangkapan Ikan</v>
          </cell>
          <cell r="C94" t="str">
            <v>Jumlah Bantuan MesinKetinting/Mesin tempel yang diadakan (Unit)</v>
          </cell>
          <cell r="J94">
            <v>40</v>
          </cell>
          <cell r="K94">
            <v>1662219000</v>
          </cell>
        </row>
        <row r="95">
          <cell r="B95" t="str">
            <v>Kegiatan Pembangunan/Penerapan Teknologi PerikananTangkap</v>
          </cell>
          <cell r="C95" t="str">
            <v>Jumlah apartemen ikan yangdiadakan (Unit)</v>
          </cell>
          <cell r="J95">
            <v>2</v>
          </cell>
          <cell r="K95">
            <v>1769000000</v>
          </cell>
        </row>
        <row r="96">
          <cell r="B96" t="str">
            <v>Program Optimalisasi pengelolaan dan pemasaran produksi perikanan</v>
          </cell>
          <cell r="C96" t="str">
            <v>Jumlah produksiPengolahanikan  (ton)</v>
          </cell>
          <cell r="D96">
            <v>302.39999999999998</v>
          </cell>
          <cell r="F96">
            <v>303750</v>
          </cell>
          <cell r="G96">
            <v>1482852500</v>
          </cell>
          <cell r="J96">
            <v>305.27</v>
          </cell>
          <cell r="K96">
            <v>1919115000</v>
          </cell>
        </row>
        <row r="97">
          <cell r="B97" t="str">
            <v>Kegiatan Optimalisasi Pengelolaan Dan Pemasaran HasilPerikanan</v>
          </cell>
          <cell r="C97" t="str">
            <v>Jumlah Sarana prasarana pokokdan Pendukung Industri perikanan yang dibangun/direhab/diadakan (Unit)</v>
          </cell>
          <cell r="J97">
            <v>20</v>
          </cell>
          <cell r="K97">
            <v>1426630000</v>
          </cell>
        </row>
        <row r="98">
          <cell r="B98" t="str">
            <v>DPMPTSP</v>
          </cell>
        </row>
        <row r="99">
          <cell r="B99" t="str">
            <v>Program Peningkatan Promosi dan Kerjasama Investasi</v>
          </cell>
          <cell r="C99" t="str">
            <v>- persentase jumlah promosi yang dilaksanakan- Nilai investasi PMA $ dan PMDN Rp.</v>
          </cell>
          <cell r="D99" t="str">
            <v>0</v>
          </cell>
          <cell r="E99">
            <v>0</v>
          </cell>
          <cell r="F99" t="str">
            <v>0</v>
          </cell>
          <cell r="G99">
            <v>334386400</v>
          </cell>
          <cell r="K99">
            <v>543029000</v>
          </cell>
        </row>
        <row r="100">
          <cell r="B100" t="str">
            <v>Kegiatan Penyelenggaraan Pameran Investasi</v>
          </cell>
          <cell r="C100" t="str">
            <v>Jumlah keikutsertaan pameraninvestasi tingkat propinsiregional dan nasional</v>
          </cell>
          <cell r="K100">
            <v>331030000</v>
          </cell>
        </row>
        <row r="101">
          <cell r="B101" t="str">
            <v>Program Peningkatan Iklim Investasi dan Realisasi Investasi</v>
          </cell>
          <cell r="C101" t="str">
            <v>Jumlah minat dan rencana investasi (investor)</v>
          </cell>
          <cell r="D101">
            <v>25</v>
          </cell>
          <cell r="E101">
            <v>0</v>
          </cell>
          <cell r="F101">
            <v>30</v>
          </cell>
          <cell r="G101">
            <v>91747600</v>
          </cell>
          <cell r="K101">
            <v>237077000</v>
          </cell>
        </row>
        <row r="102">
          <cell r="B102" t="str">
            <v>Memfasilitasi Dan Koordinasi Kerjasama Di Bidang Investasi</v>
          </cell>
          <cell r="C102" t="str">
            <v>Jumlah UMKM perusahaan yangdifasilitasi</v>
          </cell>
          <cell r="K102">
            <v>73879000</v>
          </cell>
        </row>
        <row r="103">
          <cell r="B103" t="str">
            <v>Penyusunan Cetak Biru (Master Plan) Pengembangan Penanaman Modal</v>
          </cell>
          <cell r="C103" t="str">
            <v>Database bidang penanamanmodal</v>
          </cell>
          <cell r="K103">
            <v>84596000</v>
          </cell>
        </row>
        <row r="104">
          <cell r="B104" t="str">
            <v>Program Pengawasan dan Pengendalian PM dan PTSP</v>
          </cell>
          <cell r="C104" t="str">
            <v>persentase PMA dan PMDN yang dibina</v>
          </cell>
          <cell r="D104" t="str">
            <v>0</v>
          </cell>
          <cell r="E104">
            <v>0</v>
          </cell>
          <cell r="F104" t="str">
            <v>0</v>
          </cell>
          <cell r="G104">
            <v>0</v>
          </cell>
          <cell r="K104">
            <v>0</v>
          </cell>
        </row>
      </sheetData>
      <sheetData sheetId="8">
        <row r="3">
          <cell r="B3" t="str">
            <v>DINAS PENDIDIKAN</v>
          </cell>
          <cell r="J3" t="str">
            <v>Target</v>
          </cell>
          <cell r="K3" t="str">
            <v>Anggaran</v>
          </cell>
          <cell r="L3" t="str">
            <v>Target</v>
          </cell>
          <cell r="M3" t="str">
            <v>Anggaran</v>
          </cell>
        </row>
        <row r="4">
          <cell r="B4" t="str">
            <v>Program Pendidikan Anak Usia Dini</v>
          </cell>
          <cell r="C4" t="str">
            <v>APK PAUD formal dan NonFormal</v>
          </cell>
          <cell r="D4">
            <v>0</v>
          </cell>
          <cell r="E4">
            <v>0</v>
          </cell>
          <cell r="F4">
            <v>0.44</v>
          </cell>
          <cell r="G4">
            <v>22097497500</v>
          </cell>
          <cell r="H4">
            <v>0.49</v>
          </cell>
          <cell r="I4">
            <v>14843297500</v>
          </cell>
          <cell r="J4">
            <v>0.49</v>
          </cell>
          <cell r="K4">
            <v>3575607600</v>
          </cell>
          <cell r="L4">
            <v>0.54</v>
          </cell>
          <cell r="M4">
            <v>19481839625</v>
          </cell>
        </row>
        <row r="5">
          <cell r="B5" t="str">
            <v xml:space="preserve">Kegiatan Penambahan Ruang Kelas Sekolah </v>
          </cell>
          <cell r="C5" t="str">
            <v>Jumlah RKB yang dibangun</v>
          </cell>
          <cell r="F5">
            <v>0</v>
          </cell>
          <cell r="G5">
            <v>0</v>
          </cell>
          <cell r="H5">
            <v>1</v>
          </cell>
          <cell r="I5">
            <v>150000000</v>
          </cell>
          <cell r="J5">
            <v>8</v>
          </cell>
          <cell r="K5">
            <v>1667125000</v>
          </cell>
          <cell r="L5">
            <v>1</v>
          </cell>
          <cell r="M5">
            <v>259600000</v>
          </cell>
        </row>
        <row r="6">
          <cell r="B6" t="str">
            <v>Kegiatan Penyelenggaraan Pendidikan Anak Usia Dini</v>
          </cell>
          <cell r="C6" t="str">
            <v>Jumlah TK yang mendapatkanpelayanan PAUD</v>
          </cell>
          <cell r="F6">
            <v>170</v>
          </cell>
          <cell r="G6">
            <v>2643777500</v>
          </cell>
          <cell r="H6">
            <v>170</v>
          </cell>
          <cell r="I6">
            <v>2643777500</v>
          </cell>
          <cell r="J6">
            <v>11</v>
          </cell>
          <cell r="K6">
            <v>607875000</v>
          </cell>
          <cell r="L6">
            <v>170</v>
          </cell>
          <cell r="M6">
            <v>2643777500</v>
          </cell>
        </row>
        <row r="7">
          <cell r="B7" t="str">
            <v xml:space="preserve">Kegiatan Pembangunan Pagar Sekolah </v>
          </cell>
          <cell r="C7" t="str">
            <v>Pagar sekolah yang dibangun</v>
          </cell>
          <cell r="F7">
            <v>100</v>
          </cell>
          <cell r="G7">
            <v>18750000000</v>
          </cell>
          <cell r="H7">
            <v>50</v>
          </cell>
          <cell r="I7">
            <v>9375000000</v>
          </cell>
          <cell r="J7">
            <v>0</v>
          </cell>
          <cell r="K7">
            <v>19866600</v>
          </cell>
          <cell r="L7">
            <v>75</v>
          </cell>
          <cell r="M7">
            <v>14062500000</v>
          </cell>
        </row>
        <row r="8">
          <cell r="B8" t="str">
            <v>Program Wajib Belajar Pendidikan Dasar Sembilan Tahun</v>
          </cell>
          <cell r="C8" t="str">
            <v>AK SD</v>
          </cell>
          <cell r="D8">
            <v>80</v>
          </cell>
          <cell r="F8">
            <v>99.34</v>
          </cell>
          <cell r="G8">
            <v>55852756420</v>
          </cell>
          <cell r="H8">
            <v>99.44</v>
          </cell>
          <cell r="I8">
            <v>84451496662</v>
          </cell>
          <cell r="J8">
            <v>99.44</v>
          </cell>
          <cell r="K8">
            <v>96542666148</v>
          </cell>
          <cell r="L8">
            <v>99.54</v>
          </cell>
          <cell r="M8">
            <v>145808671869.72</v>
          </cell>
        </row>
        <row r="9">
          <cell r="C9" t="str">
            <v>AK SMP</v>
          </cell>
          <cell r="D9">
            <v>20</v>
          </cell>
          <cell r="F9">
            <v>98.7</v>
          </cell>
          <cell r="H9">
            <v>98.87</v>
          </cell>
          <cell r="J9">
            <v>98.87</v>
          </cell>
          <cell r="L9">
            <v>99.05</v>
          </cell>
        </row>
        <row r="10">
          <cell r="C10" t="str">
            <v>AM SD</v>
          </cell>
          <cell r="D10">
            <v>122</v>
          </cell>
          <cell r="F10">
            <v>89.96</v>
          </cell>
          <cell r="H10">
            <v>90.22</v>
          </cell>
          <cell r="J10">
            <v>90.22</v>
          </cell>
          <cell r="L10">
            <v>90.06</v>
          </cell>
        </row>
        <row r="11">
          <cell r="C11" t="str">
            <v>AM SMP</v>
          </cell>
          <cell r="D11">
            <v>51.98</v>
          </cell>
          <cell r="F11">
            <v>93.16</v>
          </cell>
          <cell r="H11">
            <v>93.54</v>
          </cell>
          <cell r="J11">
            <v>93.54</v>
          </cell>
          <cell r="L11">
            <v>95.68</v>
          </cell>
        </row>
        <row r="12">
          <cell r="C12" t="str">
            <v>APK SD</v>
          </cell>
          <cell r="D12">
            <v>50</v>
          </cell>
          <cell r="F12">
            <v>108.3</v>
          </cell>
          <cell r="H12">
            <v>108.6</v>
          </cell>
          <cell r="J12">
            <v>108.6</v>
          </cell>
          <cell r="L12">
            <v>108.9</v>
          </cell>
        </row>
        <row r="13">
          <cell r="C13" t="str">
            <v>APK SMP</v>
          </cell>
          <cell r="D13">
            <v>50</v>
          </cell>
          <cell r="F13">
            <v>103.02</v>
          </cell>
          <cell r="H13">
            <v>104.03</v>
          </cell>
          <cell r="J13">
            <v>104.03</v>
          </cell>
          <cell r="L13">
            <v>105.04</v>
          </cell>
        </row>
        <row r="14">
          <cell r="C14" t="str">
            <v>APM SD</v>
          </cell>
          <cell r="D14">
            <v>41.85</v>
          </cell>
          <cell r="F14">
            <v>99.03</v>
          </cell>
          <cell r="H14">
            <v>99.1</v>
          </cell>
          <cell r="J14">
            <v>99.1</v>
          </cell>
          <cell r="L14">
            <v>99.2</v>
          </cell>
        </row>
        <row r="15">
          <cell r="C15" t="str">
            <v>APM SMP</v>
          </cell>
          <cell r="D15">
            <v>70</v>
          </cell>
          <cell r="F15">
            <v>80.959999999999994</v>
          </cell>
          <cell r="H15">
            <v>81.34</v>
          </cell>
          <cell r="J15">
            <v>81.34</v>
          </cell>
          <cell r="L15">
            <v>81.510000000000005</v>
          </cell>
        </row>
        <row r="16">
          <cell r="C16" t="str">
            <v>APS 7-12 thn</v>
          </cell>
          <cell r="F16">
            <v>95.76</v>
          </cell>
          <cell r="H16">
            <v>95.22</v>
          </cell>
          <cell r="J16">
            <v>95.22</v>
          </cell>
          <cell r="L16">
            <v>95.67</v>
          </cell>
        </row>
        <row r="17">
          <cell r="C17" t="str">
            <v>APS 13-15 thn</v>
          </cell>
          <cell r="F17">
            <v>96.41</v>
          </cell>
          <cell r="H17">
            <v>96.44</v>
          </cell>
          <cell r="J17">
            <v>96.44</v>
          </cell>
          <cell r="L17">
            <v>96.46</v>
          </cell>
        </row>
        <row r="18">
          <cell r="C18" t="str">
            <v>APtS SD</v>
          </cell>
          <cell r="F18">
            <v>0.25</v>
          </cell>
          <cell r="H18">
            <v>0.23</v>
          </cell>
          <cell r="J18">
            <v>0.23</v>
          </cell>
          <cell r="L18">
            <v>0.21</v>
          </cell>
        </row>
        <row r="19">
          <cell r="C19" t="str">
            <v>APtS SMP</v>
          </cell>
          <cell r="F19">
            <v>0.44</v>
          </cell>
          <cell r="H19">
            <v>0.39</v>
          </cell>
          <cell r="J19">
            <v>0.39</v>
          </cell>
          <cell r="L19">
            <v>0.35</v>
          </cell>
        </row>
        <row r="20">
          <cell r="B20" t="str">
            <v xml:space="preserve">Kegiatan Penambahan Ruang Kelas Sekolah </v>
          </cell>
          <cell r="C20" t="str">
            <v>Jumlah RKB SD yang dibangun</v>
          </cell>
          <cell r="F20">
            <v>20</v>
          </cell>
          <cell r="G20">
            <v>3340000000</v>
          </cell>
          <cell r="H20">
            <v>23</v>
          </cell>
          <cell r="I20">
            <v>3841000000</v>
          </cell>
          <cell r="J20">
            <v>51</v>
          </cell>
          <cell r="K20">
            <v>15167388269</v>
          </cell>
          <cell r="L20">
            <v>28</v>
          </cell>
          <cell r="M20">
            <v>7278040000</v>
          </cell>
        </row>
        <row r="21">
          <cell r="C21" t="str">
            <v>Jumlah RKB SMP yang dibangun</v>
          </cell>
          <cell r="F21">
            <v>12</v>
          </cell>
          <cell r="G21">
            <v>2004000000</v>
          </cell>
          <cell r="H21">
            <v>12</v>
          </cell>
          <cell r="I21">
            <v>2004000000</v>
          </cell>
          <cell r="J21">
            <v>22</v>
          </cell>
          <cell r="L21">
            <v>12</v>
          </cell>
        </row>
        <row r="22">
          <cell r="B22" t="str">
            <v>Kegiatan Penyediaan Bantuan Operasional Sekolah (Bos) Jenjang SD/MI/SDLB Dan SMP/MTS Serta Pesantren Salafiyah Dan Satuan Pendidikan NonIslam Setara SD Dan SMP</v>
          </cell>
          <cell r="C22" t="str">
            <v>Jumlah sekolah penerima dana BOS</v>
          </cell>
          <cell r="F22">
            <v>0</v>
          </cell>
          <cell r="G22">
            <v>0</v>
          </cell>
          <cell r="H22">
            <v>0</v>
          </cell>
          <cell r="I22">
            <v>0</v>
          </cell>
          <cell r="J22">
            <v>0</v>
          </cell>
          <cell r="K22">
            <v>36436064000</v>
          </cell>
          <cell r="L22">
            <v>0</v>
          </cell>
          <cell r="M22">
            <v>37395800000</v>
          </cell>
        </row>
        <row r="23">
          <cell r="B23" t="str">
            <v>Kegiatan Pembangunan Pagar Sekolah</v>
          </cell>
          <cell r="C23" t="str">
            <v>Kegiatan Panjang  pagar SD yang dibangun</v>
          </cell>
          <cell r="F23">
            <v>3000</v>
          </cell>
          <cell r="G23">
            <v>3900000000</v>
          </cell>
          <cell r="H23">
            <v>3000</v>
          </cell>
          <cell r="I23">
            <v>3900000000</v>
          </cell>
          <cell r="J23">
            <v>3000</v>
          </cell>
          <cell r="K23">
            <v>6169343669</v>
          </cell>
          <cell r="L23">
            <v>4500</v>
          </cell>
          <cell r="M23">
            <v>9582248000</v>
          </cell>
        </row>
        <row r="24">
          <cell r="C24" t="str">
            <v>Kegiatan Panjang  pagar SMP yang dibangun</v>
          </cell>
          <cell r="J24">
            <v>1000</v>
          </cell>
          <cell r="L24">
            <v>1000</v>
          </cell>
          <cell r="M24">
            <v>2132498000</v>
          </cell>
        </row>
        <row r="25">
          <cell r="B25" t="str">
            <v>Kegiatan Pelayanan Pendidikan Gratis</v>
          </cell>
          <cell r="C25" t="str">
            <v>- Jumlah sekolah yang menerimaDana Operasional PendidikanGratis SD sederajat- Jumlah sekolah yang menerima DanaOperasional Pendidikan Gratis sMP</v>
          </cell>
          <cell r="F25">
            <v>247</v>
          </cell>
          <cell r="G25">
            <v>17048434000</v>
          </cell>
          <cell r="H25">
            <v>247</v>
          </cell>
          <cell r="I25">
            <v>18048434000</v>
          </cell>
          <cell r="J25">
            <v>211</v>
          </cell>
          <cell r="K25">
            <v>10598605800</v>
          </cell>
          <cell r="L25">
            <v>211</v>
          </cell>
          <cell r="M25">
            <v>14664204000</v>
          </cell>
        </row>
        <row r="26">
          <cell r="B26" t="str">
            <v>Program Pendidikan Non Formal</v>
          </cell>
          <cell r="C26" t="str">
            <v>ANGKA MELEK HURUF</v>
          </cell>
          <cell r="D26">
            <v>0</v>
          </cell>
          <cell r="E26">
            <v>0</v>
          </cell>
          <cell r="F26">
            <v>97.24</v>
          </cell>
          <cell r="G26">
            <v>317025000</v>
          </cell>
          <cell r="H26">
            <v>97.33</v>
          </cell>
          <cell r="I26">
            <v>309825000</v>
          </cell>
          <cell r="J26">
            <v>97.33</v>
          </cell>
          <cell r="K26">
            <v>861962500</v>
          </cell>
          <cell r="L26">
            <v>97.42</v>
          </cell>
          <cell r="M26">
            <v>1006002500</v>
          </cell>
        </row>
        <row r="27">
          <cell r="B27" t="str">
            <v>Kegiatan Pemberian Bantuan Operasional Pendidikan NonFormal</v>
          </cell>
          <cell r="C27" t="str">
            <v>Jumlah waraga belajar kejar pakat A,B dan C</v>
          </cell>
          <cell r="F27" t="str">
            <v>n/a</v>
          </cell>
          <cell r="G27" t="str">
            <v>n/a</v>
          </cell>
          <cell r="H27" t="str">
            <v>n/a</v>
          </cell>
          <cell r="I27" t="str">
            <v>n/a</v>
          </cell>
          <cell r="J27" t="str">
            <v>Paket A=40 org,Pakt B 100 org,Paket C 125 org</v>
          </cell>
          <cell r="K27">
            <v>395500000</v>
          </cell>
          <cell r="L27" t="str">
            <v>Paket A=30 org,Pakt B 100 org,Paket C 200 org</v>
          </cell>
          <cell r="M27">
            <v>510000000</v>
          </cell>
        </row>
        <row r="28">
          <cell r="B28" t="str">
            <v>Kegiatan Pelaksanaan Ujian Sekolah dan Ujian Nasional Kesetaraan</v>
          </cell>
          <cell r="C28" t="str">
            <v>Jumlah peserta ujian kesetaraan</v>
          </cell>
          <cell r="F28" t="str">
            <v>n/a</v>
          </cell>
          <cell r="G28" t="str">
            <v>n/a</v>
          </cell>
          <cell r="H28" t="str">
            <v>n/a</v>
          </cell>
          <cell r="I28" t="str">
            <v>n/a</v>
          </cell>
          <cell r="J28">
            <v>225</v>
          </cell>
          <cell r="K28">
            <v>197902500</v>
          </cell>
          <cell r="L28">
            <v>0</v>
          </cell>
          <cell r="M28">
            <v>0</v>
          </cell>
        </row>
        <row r="29">
          <cell r="B29" t="str">
            <v>Program Peningkatan Mutu Pendidik dan Tenaga Kependidikan</v>
          </cell>
          <cell r="C29" t="str">
            <v>Persentase Peningkatan mutu guru mata pelajaran (%)</v>
          </cell>
          <cell r="D29">
            <v>0</v>
          </cell>
          <cell r="E29">
            <v>0</v>
          </cell>
          <cell r="F29">
            <v>0</v>
          </cell>
          <cell r="G29">
            <v>1713803000</v>
          </cell>
          <cell r="I29">
            <v>1732834100</v>
          </cell>
          <cell r="J29">
            <v>0</v>
          </cell>
          <cell r="K29">
            <v>751749000</v>
          </cell>
          <cell r="M29">
            <v>1957173310</v>
          </cell>
        </row>
        <row r="30">
          <cell r="C30" t="str">
            <v>Guru bersertifikat</v>
          </cell>
          <cell r="F30">
            <v>0.62</v>
          </cell>
          <cell r="H30">
            <v>0.73</v>
          </cell>
          <cell r="J30">
            <v>0.73</v>
          </cell>
          <cell r="L30">
            <v>0.87</v>
          </cell>
        </row>
        <row r="31">
          <cell r="C31" t="str">
            <v>Guru berkualifikasi S-1/D-IV</v>
          </cell>
          <cell r="F31">
            <v>0.86</v>
          </cell>
          <cell r="H31">
            <v>0.89</v>
          </cell>
          <cell r="J31">
            <v>0.89</v>
          </cell>
          <cell r="L31">
            <v>0.92</v>
          </cell>
        </row>
        <row r="32">
          <cell r="C32" t="str">
            <v>Rasio guru:murid SD</v>
          </cell>
          <cell r="F32">
            <v>32</v>
          </cell>
          <cell r="H32">
            <v>32</v>
          </cell>
          <cell r="J32">
            <v>32</v>
          </cell>
          <cell r="L32">
            <v>32</v>
          </cell>
        </row>
        <row r="33">
          <cell r="C33" t="str">
            <v>Rasio guru:murid SMP</v>
          </cell>
          <cell r="F33">
            <v>36</v>
          </cell>
          <cell r="H33">
            <v>36</v>
          </cell>
          <cell r="J33">
            <v>36</v>
          </cell>
          <cell r="L33">
            <v>36</v>
          </cell>
        </row>
        <row r="34">
          <cell r="B34" t="str">
            <v>Kegiatan Pelaksanaan Sertifikasi Pendidik</v>
          </cell>
          <cell r="C34" t="str">
            <v>Jumlah peserta sosialisasi</v>
          </cell>
          <cell r="F34">
            <v>200</v>
          </cell>
          <cell r="G34">
            <v>150000000</v>
          </cell>
          <cell r="H34">
            <v>200</v>
          </cell>
          <cell r="I34">
            <v>150000000</v>
          </cell>
          <cell r="J34">
            <v>206</v>
          </cell>
          <cell r="K34">
            <v>90370000</v>
          </cell>
          <cell r="L34">
            <v>200</v>
          </cell>
          <cell r="M34">
            <v>174005000</v>
          </cell>
        </row>
        <row r="35">
          <cell r="B35" t="str">
            <v>Kegiatan Pembinaan kelompok kerja guru</v>
          </cell>
          <cell r="C35" t="str">
            <v>Jumlah guru pemandu tiap mata pelajaran</v>
          </cell>
          <cell r="F35">
            <v>1685</v>
          </cell>
          <cell r="G35">
            <v>50000000</v>
          </cell>
          <cell r="H35">
            <v>1685</v>
          </cell>
          <cell r="I35">
            <v>50000000</v>
          </cell>
          <cell r="J35">
            <v>362</v>
          </cell>
          <cell r="K35">
            <v>132548000</v>
          </cell>
          <cell r="L35">
            <v>348</v>
          </cell>
          <cell r="M35">
            <v>200000000</v>
          </cell>
        </row>
        <row r="36">
          <cell r="J36">
            <v>362</v>
          </cell>
          <cell r="K36">
            <v>132498000</v>
          </cell>
          <cell r="L36">
            <v>0</v>
          </cell>
        </row>
        <row r="37">
          <cell r="B37" t="str">
            <v>Pengembangan Sistem Penghargaan Dan Perlindungan Terhadap Profesi Pendidik</v>
          </cell>
          <cell r="C37" t="str">
            <v>Jumlah guru mengikuti lomba guru berprestasi</v>
          </cell>
          <cell r="F37">
            <v>94</v>
          </cell>
          <cell r="G37">
            <v>103884000</v>
          </cell>
          <cell r="H37">
            <v>94</v>
          </cell>
          <cell r="I37">
            <v>114272400</v>
          </cell>
          <cell r="J37">
            <v>256</v>
          </cell>
          <cell r="K37">
            <v>119637000</v>
          </cell>
          <cell r="L37">
            <v>94</v>
          </cell>
          <cell r="M37">
            <v>125699640</v>
          </cell>
        </row>
        <row r="38">
          <cell r="B38" t="str">
            <v>Pembinaan Musyawarah Guru Mata Pelajaran</v>
          </cell>
          <cell r="C38" t="str">
            <v>Jumlah guru mata pelajaran yang bermusyawarah</v>
          </cell>
          <cell r="F38">
            <v>512</v>
          </cell>
          <cell r="G38">
            <v>250000000</v>
          </cell>
          <cell r="H38">
            <v>512</v>
          </cell>
          <cell r="I38">
            <v>250000000</v>
          </cell>
          <cell r="J38">
            <v>585</v>
          </cell>
          <cell r="K38">
            <v>138715000</v>
          </cell>
          <cell r="L38">
            <v>512</v>
          </cell>
          <cell r="M38">
            <v>225000000</v>
          </cell>
        </row>
        <row r="39">
          <cell r="B39" t="str">
            <v>Program Manajemen Pelayanan Pendidikan</v>
          </cell>
          <cell r="C39" t="str">
            <v>Persentase angka partisipasi pendidikan tinggi</v>
          </cell>
          <cell r="D39">
            <v>0</v>
          </cell>
          <cell r="E39">
            <v>0</v>
          </cell>
          <cell r="F39">
            <v>0.2</v>
          </cell>
          <cell r="G39">
            <v>20134250000</v>
          </cell>
          <cell r="H39">
            <v>0.2</v>
          </cell>
          <cell r="I39">
            <v>22702250000</v>
          </cell>
          <cell r="J39">
            <v>0.2</v>
          </cell>
          <cell r="K39">
            <v>16324360500</v>
          </cell>
          <cell r="L39">
            <v>0.2</v>
          </cell>
          <cell r="M39">
            <v>25647050000</v>
          </cell>
        </row>
        <row r="40">
          <cell r="B40" t="str">
            <v>Kegiatan Pelaksanaan Kerjasama Secara Kelembagaan DiBidang Pendidikan</v>
          </cell>
          <cell r="C40" t="str">
            <v>Jumlah mahasiswa menerima bantuan pendidikan tinggi</v>
          </cell>
          <cell r="F40">
            <v>3233</v>
          </cell>
          <cell r="G40">
            <v>12932000000</v>
          </cell>
          <cell r="H40">
            <v>3875</v>
          </cell>
          <cell r="I40">
            <v>15500000000</v>
          </cell>
          <cell r="J40">
            <v>3875</v>
          </cell>
          <cell r="K40">
            <v>15678905000</v>
          </cell>
          <cell r="L40">
            <v>4490</v>
          </cell>
          <cell r="M40">
            <v>17960000000</v>
          </cell>
        </row>
        <row r="41">
          <cell r="B41" t="str">
            <v>Kegiatan Pembinaan Dewan Pendidikan</v>
          </cell>
          <cell r="C41" t="str">
            <v>Jumlah program dewan pendidikan</v>
          </cell>
          <cell r="F41">
            <v>3</v>
          </cell>
          <cell r="G41">
            <v>450000000</v>
          </cell>
          <cell r="H41">
            <v>3</v>
          </cell>
          <cell r="I41">
            <v>450000000</v>
          </cell>
          <cell r="J41">
            <v>1</v>
          </cell>
          <cell r="K41">
            <v>410187500</v>
          </cell>
          <cell r="L41">
            <v>1</v>
          </cell>
          <cell r="M41">
            <v>450000000</v>
          </cell>
        </row>
        <row r="42">
          <cell r="B42" t="str">
            <v>Penyediaan Jasa Guru PTT dan Guru Kontrak  (Berdasarkan UU ASN berubah nama menjadi P3K)</v>
          </cell>
          <cell r="C42" t="str">
            <v>Jumlah Guru Non PNS Upahjasa daerah terpencil dan guru agama menerima Insentif</v>
          </cell>
          <cell r="M42">
            <v>6057650000</v>
          </cell>
        </row>
        <row r="43">
          <cell r="C43" t="str">
            <v>Upah jasa Tenaga Kependiikan</v>
          </cell>
          <cell r="J43">
            <v>89</v>
          </cell>
          <cell r="L43">
            <v>248</v>
          </cell>
        </row>
        <row r="44">
          <cell r="C44" t="str">
            <v>Upah jasa  guru daerah terpencil</v>
          </cell>
          <cell r="J44">
            <v>146</v>
          </cell>
          <cell r="L44">
            <v>117</v>
          </cell>
        </row>
        <row r="45">
          <cell r="C45" t="str">
            <v>Upah jasa guru agama</v>
          </cell>
          <cell r="J45">
            <v>52</v>
          </cell>
          <cell r="L45">
            <v>50</v>
          </cell>
        </row>
        <row r="46">
          <cell r="C46" t="str">
            <v>Honor daerah</v>
          </cell>
          <cell r="J46">
            <v>0</v>
          </cell>
          <cell r="L46">
            <v>8</v>
          </cell>
        </row>
        <row r="47">
          <cell r="B47" t="str">
            <v>DINAS KESEHATAN</v>
          </cell>
        </row>
        <row r="48">
          <cell r="B48" t="str">
            <v>Program Standarisasi Pelayanan Kesehatan</v>
          </cell>
          <cell r="C48" t="str">
            <v>Peningkatan Pelayanan Standarisasi Kesehatan</v>
          </cell>
          <cell r="D48" t="str">
            <v>- 7- 50</v>
          </cell>
          <cell r="F48">
            <v>17</v>
          </cell>
          <cell r="G48">
            <v>5964590750</v>
          </cell>
          <cell r="H48">
            <v>17</v>
          </cell>
          <cell r="I48">
            <v>6031791325</v>
          </cell>
          <cell r="K48">
            <v>13899362040</v>
          </cell>
          <cell r="M48">
            <v>5706663750</v>
          </cell>
        </row>
        <row r="49">
          <cell r="B49" t="str">
            <v>Kegiatan Evaluasi Dan Pengembangan Standar PelayananKesehatan</v>
          </cell>
          <cell r="C49" t="str">
            <v xml:space="preserve"> Jumlah masyarakat yang memiliki JKN</v>
          </cell>
          <cell r="F49">
            <v>1</v>
          </cell>
          <cell r="G49">
            <v>5000000000</v>
          </cell>
          <cell r="H49">
            <v>1</v>
          </cell>
          <cell r="I49">
            <v>5000000000</v>
          </cell>
          <cell r="J49">
            <v>1</v>
          </cell>
          <cell r="K49">
            <v>12361681540</v>
          </cell>
          <cell r="L49">
            <v>1</v>
          </cell>
          <cell r="M49">
            <v>5000000000</v>
          </cell>
        </row>
        <row r="50">
          <cell r="B50" t="str">
            <v xml:space="preserve">Kegiatan Peningkatan Kualitas Pelayanan Kesehatan </v>
          </cell>
          <cell r="C50" t="str">
            <v>Jumlah Puskesmas yang terakreditasi (PKM)</v>
          </cell>
          <cell r="F50">
            <v>5</v>
          </cell>
          <cell r="G50">
            <v>689590750</v>
          </cell>
          <cell r="H50">
            <v>3</v>
          </cell>
          <cell r="I50">
            <v>600000000</v>
          </cell>
          <cell r="J50">
            <v>3</v>
          </cell>
          <cell r="K50">
            <v>1274316000</v>
          </cell>
          <cell r="L50">
            <v>2</v>
          </cell>
          <cell r="M50">
            <v>400000000</v>
          </cell>
        </row>
        <row r="51">
          <cell r="C51" t="str">
            <v>Pembinaan SP2TP (PKM)</v>
          </cell>
          <cell r="F51">
            <v>17</v>
          </cell>
          <cell r="G51">
            <v>20000000</v>
          </cell>
          <cell r="H51">
            <v>17</v>
          </cell>
          <cell r="I51">
            <v>15000000</v>
          </cell>
          <cell r="J51">
            <v>17</v>
          </cell>
          <cell r="L51">
            <v>17</v>
          </cell>
          <cell r="M51">
            <v>15000000</v>
          </cell>
        </row>
        <row r="52">
          <cell r="C52" t="str">
            <v>Pembinaan Manajemen Puskesmas (PKM)</v>
          </cell>
          <cell r="F52">
            <v>17</v>
          </cell>
          <cell r="G52">
            <v>12415000</v>
          </cell>
          <cell r="H52">
            <v>17</v>
          </cell>
          <cell r="I52">
            <v>14898000</v>
          </cell>
          <cell r="J52">
            <v>17</v>
          </cell>
          <cell r="L52">
            <v>17</v>
          </cell>
        </row>
        <row r="53">
          <cell r="C53" t="str">
            <v>Pembinaan tenaga teladan (PKM)</v>
          </cell>
          <cell r="F53">
            <v>17</v>
          </cell>
          <cell r="G53">
            <v>52900375</v>
          </cell>
          <cell r="H53">
            <v>17</v>
          </cell>
          <cell r="I53">
            <v>58190412.5</v>
          </cell>
          <cell r="J53">
            <v>17</v>
          </cell>
          <cell r="L53">
            <v>17</v>
          </cell>
        </row>
        <row r="54">
          <cell r="C54" t="str">
            <v>Penilaian tenaga teladan (PKM)</v>
          </cell>
          <cell r="F54">
            <v>17</v>
          </cell>
          <cell r="G54">
            <v>52900375</v>
          </cell>
          <cell r="H54">
            <v>17</v>
          </cell>
          <cell r="I54">
            <v>58190412.5</v>
          </cell>
          <cell r="J54">
            <v>17</v>
          </cell>
          <cell r="L54">
            <v>17</v>
          </cell>
        </row>
        <row r="55">
          <cell r="C55" t="str">
            <v>Penyusunan makalah tenaga kesehatan (PKM)</v>
          </cell>
          <cell r="F55">
            <v>17</v>
          </cell>
          <cell r="G55">
            <v>1375000</v>
          </cell>
          <cell r="H55">
            <v>17</v>
          </cell>
          <cell r="I55">
            <v>1512500</v>
          </cell>
          <cell r="J55">
            <v>17</v>
          </cell>
          <cell r="L55">
            <v>17</v>
          </cell>
          <cell r="M55">
            <v>1663750</v>
          </cell>
        </row>
        <row r="56">
          <cell r="B56" t="str">
            <v>Kegiatan Peningkatan Standarisasi Pelayanan Kesehatan</v>
          </cell>
          <cell r="C56" t="str">
            <v>Jumlah masyarakat yang mendapatkan pelayanan</v>
          </cell>
          <cell r="J56">
            <v>1</v>
          </cell>
          <cell r="K56">
            <v>1033891500</v>
          </cell>
          <cell r="L56">
            <v>1</v>
          </cell>
          <cell r="M56">
            <v>200000000</v>
          </cell>
        </row>
        <row r="57">
          <cell r="B57" t="str">
            <v>Program pengadaan, peningkatan dan perbaikan sarana dan prasarana puskesmas/ puskemas pembantu dan jaringannya</v>
          </cell>
          <cell r="C57" t="str">
            <v>Peningkatan dan Perbaikan Sarana dan Prasarana Puskesmas/Puskesmas Pembantu dan Jaringannya</v>
          </cell>
          <cell r="D57">
            <v>15</v>
          </cell>
          <cell r="F57">
            <v>15</v>
          </cell>
          <cell r="G57">
            <v>23513084679</v>
          </cell>
          <cell r="J57">
            <v>17</v>
          </cell>
          <cell r="K57">
            <v>16019868600</v>
          </cell>
          <cell r="L57">
            <v>17</v>
          </cell>
          <cell r="M57">
            <v>18005955000</v>
          </cell>
        </row>
        <row r="58">
          <cell r="B58" t="str">
            <v>Kegiatan Pembangunan Puskesmas</v>
          </cell>
          <cell r="C58" t="str">
            <v>Jumlah Puskesmas yang Terbangun</v>
          </cell>
          <cell r="J58">
            <v>0</v>
          </cell>
          <cell r="K58">
            <v>4708000000</v>
          </cell>
          <cell r="L58">
            <v>0</v>
          </cell>
          <cell r="M58">
            <v>0</v>
          </cell>
        </row>
        <row r="59">
          <cell r="B59" t="str">
            <v>Kegiatan Pembangunan Puskesmas Pembantu</v>
          </cell>
          <cell r="C59" t="str">
            <v>Pembangunan Puskesmas Pembantu (pustu)</v>
          </cell>
          <cell r="J59">
            <v>0</v>
          </cell>
          <cell r="K59">
            <v>990760100</v>
          </cell>
          <cell r="L59">
            <v>1</v>
          </cell>
          <cell r="M59">
            <v>530000000</v>
          </cell>
        </row>
        <row r="60">
          <cell r="B60" t="str">
            <v>KegiatanPengadaan Puskesmas Keliling</v>
          </cell>
          <cell r="C60" t="str">
            <v>Jumlah Puskesmas keliling yang diadakan</v>
          </cell>
          <cell r="J60">
            <v>0</v>
          </cell>
          <cell r="K60">
            <v>2403800000</v>
          </cell>
          <cell r="L60">
            <v>3</v>
          </cell>
          <cell r="M60">
            <v>1650000000</v>
          </cell>
        </row>
        <row r="61">
          <cell r="B61" t="str">
            <v>Kegiatan Pengadaan Sarana dan Prasarana Puskesmas</v>
          </cell>
          <cell r="C61" t="str">
            <v>Jumlah sarana dan prasarana puskesmas yang diadakan</v>
          </cell>
          <cell r="J61">
            <v>10</v>
          </cell>
          <cell r="K61">
            <v>6611171000</v>
          </cell>
          <cell r="L61">
            <v>20</v>
          </cell>
          <cell r="M61">
            <v>4000000000</v>
          </cell>
        </row>
        <row r="62">
          <cell r="B62" t="str">
            <v>Program kemitraan peningkatan pelayanan kesehatan</v>
          </cell>
          <cell r="C62" t="str">
            <v>Peningkatan pelayanankesehatan</v>
          </cell>
          <cell r="D62">
            <v>150000</v>
          </cell>
          <cell r="F62">
            <v>150000</v>
          </cell>
          <cell r="G62">
            <v>17723016700</v>
          </cell>
          <cell r="J62">
            <v>0</v>
          </cell>
          <cell r="K62">
            <v>39730926000</v>
          </cell>
          <cell r="M62">
            <v>19475136000</v>
          </cell>
        </row>
        <row r="63">
          <cell r="B63" t="str">
            <v>Kegiatan Kemitraan Asuransi Kesehatan Masyarakat</v>
          </cell>
          <cell r="C63" t="str">
            <v>Jumlah Penduduk yang belum memiliki Jaminan Kesehatan (jiwa)</v>
          </cell>
          <cell r="J63">
            <v>68736</v>
          </cell>
          <cell r="K63">
            <v>39520926000</v>
          </cell>
          <cell r="L63">
            <v>68736</v>
          </cell>
          <cell r="M63">
            <v>18971136000</v>
          </cell>
        </row>
        <row r="64">
          <cell r="B64" t="str">
            <v>Program Pengadaan, Peningkatan Sarana Dan Prasarana Rumah Sakit/ Rumah Sakit Jiwa/Rumah Sakit Paru-Paru/  Rumah Sakit Mata</v>
          </cell>
          <cell r="C64" t="str">
            <v>Peningkatan sarana danprasarana rumah sakit</v>
          </cell>
          <cell r="K64">
            <v>1300500000</v>
          </cell>
          <cell r="M64">
            <v>13030000000</v>
          </cell>
        </row>
        <row r="65">
          <cell r="B65" t="str">
            <v>Pembangunan Rumah Sakit</v>
          </cell>
          <cell r="C65" t="str">
            <v>Jumlah dokumen hasil studikelayakan pendirian rumah sakit</v>
          </cell>
          <cell r="K65">
            <v>816000000</v>
          </cell>
          <cell r="M65">
            <v>10950000000</v>
          </cell>
        </row>
        <row r="66">
          <cell r="B66" t="str">
            <v>DINAS PU</v>
          </cell>
        </row>
        <row r="67">
          <cell r="B67" t="str">
            <v>Program pembangunan jalan dan jembatan</v>
          </cell>
          <cell r="C67" t="str">
            <v>Jumlah jembatan dalam kondisi baik (unit)</v>
          </cell>
          <cell r="D67">
            <v>163</v>
          </cell>
          <cell r="E67">
            <v>202114968693</v>
          </cell>
          <cell r="F67">
            <v>173</v>
          </cell>
          <cell r="G67">
            <v>177466055509</v>
          </cell>
          <cell r="K67">
            <v>112554092420</v>
          </cell>
          <cell r="M67">
            <v>124500000000</v>
          </cell>
        </row>
        <row r="68">
          <cell r="C68" t="str">
            <v>Proporsi panjang jaringan jalan dalam kondisi baik (km)</v>
          </cell>
          <cell r="D68">
            <v>1329.79</v>
          </cell>
          <cell r="F68">
            <v>1396.28</v>
          </cell>
        </row>
        <row r="69">
          <cell r="B69" t="str">
            <v>Pembangunan Jalan</v>
          </cell>
          <cell r="C69" t="str">
            <v>Panjang Jalan ditingkatkan -Aspal  (Km)</v>
          </cell>
          <cell r="J69">
            <v>28.5</v>
          </cell>
          <cell r="K69">
            <v>106392492420</v>
          </cell>
          <cell r="L69">
            <v>28.5</v>
          </cell>
          <cell r="M69">
            <v>120000000000</v>
          </cell>
        </row>
        <row r="70">
          <cell r="B70" t="str">
            <v>Pembangunan Jembatan</v>
          </cell>
          <cell r="C70" t="str">
            <v>Jumlah jembatan yang dibangun(Unit)</v>
          </cell>
          <cell r="J70">
            <v>4</v>
          </cell>
          <cell r="K70">
            <v>6161600000</v>
          </cell>
          <cell r="L70">
            <v>4</v>
          </cell>
          <cell r="M70">
            <v>4500000000</v>
          </cell>
        </row>
        <row r="71">
          <cell r="B71" t="str">
            <v>Program Pengembangan dan Pengelolaan Jaringan Irigasi, Rawa dan Jaringan Pengairan lainnya</v>
          </cell>
          <cell r="D71">
            <v>51.21</v>
          </cell>
          <cell r="E71">
            <v>20858270705</v>
          </cell>
          <cell r="F71">
            <v>53.18</v>
          </cell>
          <cell r="G71">
            <v>23772109678</v>
          </cell>
          <cell r="K71">
            <v>45879818000</v>
          </cell>
          <cell r="M71">
            <v>48015230000</v>
          </cell>
        </row>
        <row r="73">
          <cell r="B73" t="str">
            <v xml:space="preserve">Kegiatan Pembangunan Jaringan Air Bersih/Air Minum </v>
          </cell>
          <cell r="C73" t="str">
            <v>Jumlah kegiatan pembangunanair bersih/minum</v>
          </cell>
          <cell r="J73">
            <v>6</v>
          </cell>
          <cell r="K73">
            <v>5382500000</v>
          </cell>
          <cell r="L73">
            <v>5</v>
          </cell>
          <cell r="M73">
            <v>690000000</v>
          </cell>
        </row>
        <row r="74">
          <cell r="B74" t="str">
            <v>Pembangunan Reservoir</v>
          </cell>
          <cell r="C74" t="str">
            <v>Jumlah kegiatan pembangunanreservoir</v>
          </cell>
          <cell r="J74">
            <v>6</v>
          </cell>
          <cell r="K74">
            <v>2866000000</v>
          </cell>
          <cell r="L74">
            <v>6</v>
          </cell>
          <cell r="M74">
            <v>90000000</v>
          </cell>
        </row>
        <row r="75">
          <cell r="B75" t="str">
            <v>Pembangunan Jaringan Irigasi</v>
          </cell>
          <cell r="C75" t="str">
            <v>Panjang jaringan yangditingkatkan (km)</v>
          </cell>
          <cell r="J75">
            <v>20</v>
          </cell>
          <cell r="K75">
            <v>28893618000</v>
          </cell>
          <cell r="L75">
            <v>20</v>
          </cell>
          <cell r="M75">
            <v>35000000000</v>
          </cell>
        </row>
        <row r="76">
          <cell r="B76" t="str">
            <v>Pembangunan Bendung</v>
          </cell>
          <cell r="C76" t="str">
            <v>Jumlah bendung yang dibangun</v>
          </cell>
          <cell r="J76">
            <v>5</v>
          </cell>
          <cell r="K76">
            <v>5681000000</v>
          </cell>
          <cell r="L76">
            <v>5</v>
          </cell>
          <cell r="M76">
            <v>10000000000</v>
          </cell>
        </row>
        <row r="77">
          <cell r="B77" t="str">
            <v>DINAS PERTANIAN</v>
          </cell>
        </row>
        <row r="78">
          <cell r="B78" t="str">
            <v>Program peningkatan produksi hasil peternakan</v>
          </cell>
          <cell r="C78" t="str">
            <v>Jumlah Populasi ternak Besar.Jumlah Populasi ternak Kecil.Jumlah Populasi Unggas</v>
          </cell>
          <cell r="D78" t="str">
            <v>- Jumlah populasi sapi = 14.010- Jumlah populasi kambing = 10.326- Jumlah populasi ayam = 382.503</v>
          </cell>
          <cell r="F78" t="str">
            <v>- Jumlah populasi sapi = 15.021.000- Jumlah populasi kambing = 13.454.000- Jumlah populasi ayam = 1.446.811.000</v>
          </cell>
          <cell r="G78">
            <v>4714885000</v>
          </cell>
          <cell r="J78" t="str">
            <v>Ternak Besar = 17818 ekorTernak Kecil = 31.27 ekorUnggas = 462.767 ekor</v>
          </cell>
          <cell r="K78">
            <v>3363726000</v>
          </cell>
          <cell r="L78" t="str">
            <v>Ternak Besar = 20.302 ekor. Ternak Kecil = 33.027 ekor.Unggas = 472.023 ekor</v>
          </cell>
          <cell r="M78">
            <v>3825000000</v>
          </cell>
        </row>
        <row r="79">
          <cell r="B79" t="str">
            <v>Pembibitan Dan Perawatan Ternak</v>
          </cell>
          <cell r="C79" t="str">
            <v>Jumlah ternak sapi yandigemukkan (ekor)</v>
          </cell>
          <cell r="J79">
            <v>500</v>
          </cell>
          <cell r="K79">
            <v>3274000000</v>
          </cell>
          <cell r="L79">
            <v>500</v>
          </cell>
          <cell r="M79">
            <v>3720000000</v>
          </cell>
        </row>
        <row r="80">
          <cell r="B80" t="str">
            <v>Program Pengembangan Prasarana dan Sarana Pertanian</v>
          </cell>
          <cell r="C80" t="str">
            <v>Jumlah Alsintan yang diadakan. Panjang jaringan irigasi desa yangdibangun/direhab. PanjangJalan Usaha Tani/ Jalan Produksi yang dibentuk/ditingkatkan</v>
          </cell>
          <cell r="D80" t="str">
            <v>1,49</v>
          </cell>
          <cell r="E80">
            <v>0</v>
          </cell>
          <cell r="J80" t="str">
            <v>Alsintan=300Unit. Jides=10Km.Luas cetaksawah baru = 0 Ha</v>
          </cell>
          <cell r="K80">
            <v>19453303350</v>
          </cell>
          <cell r="L80" t="str">
            <v>Alsintan=652 Unit.Jides=16 Km.Luascetak sawah baru= 500 Ha</v>
          </cell>
          <cell r="M80">
            <v>28570000000</v>
          </cell>
        </row>
        <row r="81">
          <cell r="B81" t="str">
            <v>Kegiatan Pengembangan/Rehabilitasi  Sumber-Sumber Air</v>
          </cell>
          <cell r="C81" t="str">
            <v>Panjang jides yang dibangun/rehab (km)</v>
          </cell>
          <cell r="J81">
            <v>6</v>
          </cell>
          <cell r="K81">
            <v>9522189700</v>
          </cell>
          <cell r="L81">
            <v>6</v>
          </cell>
          <cell r="M81">
            <v>2000000000</v>
          </cell>
        </row>
        <row r="82">
          <cell r="B82" t="str">
            <v>Kegiatan Fasilitasi Dan Penyediaan Alat Dan Mesin Pertanaian</v>
          </cell>
          <cell r="C82" t="str">
            <v>Jumlah Pengadaan Alsintan (unit)</v>
          </cell>
          <cell r="J82">
            <v>200</v>
          </cell>
          <cell r="K82">
            <v>2863900000</v>
          </cell>
          <cell r="L82">
            <v>350</v>
          </cell>
          <cell r="M82">
            <v>10250000000</v>
          </cell>
        </row>
        <row r="83">
          <cell r="B83" t="str">
            <v>Kegiatan Pembangunan Dan Peningkatan Jalan Usaha Tani</v>
          </cell>
          <cell r="C83" t="str">
            <v>Panjang Jalan Usaha Tani yangdibangun/ditingkatkan</v>
          </cell>
          <cell r="J83">
            <v>25</v>
          </cell>
          <cell r="K83">
            <v>3803413150</v>
          </cell>
          <cell r="L83">
            <v>25</v>
          </cell>
          <cell r="M83">
            <v>3750000000</v>
          </cell>
        </row>
        <row r="84">
          <cell r="B84" t="str">
            <v>Kegiatan Pembangunan Dan Peningkatan Jalan Produksi</v>
          </cell>
          <cell r="C84" t="str">
            <v>Panjang jalan Produksi yangdibangun/ditingkatkan (km)</v>
          </cell>
          <cell r="J84">
            <v>12</v>
          </cell>
          <cell r="K84">
            <v>2189500000</v>
          </cell>
          <cell r="L84">
            <v>15</v>
          </cell>
          <cell r="M84">
            <v>2250000000</v>
          </cell>
        </row>
        <row r="85">
          <cell r="B85" t="str">
            <v>Program Peningkatan Produksi Tanaman Perkebunan</v>
          </cell>
          <cell r="C85" t="str">
            <v>Jumlah Produksi Lada (ton)Jumlah Produksi Kakao (ton)Jumlah Produksi Kelapa Sawit (ton)</v>
          </cell>
          <cell r="D85" t="str">
            <v>385412400245630</v>
          </cell>
          <cell r="E85">
            <v>0</v>
          </cell>
          <cell r="F85" t="str">
            <v>4.094.00013.597.000258.364.000</v>
          </cell>
          <cell r="G85">
            <v>518827500</v>
          </cell>
          <cell r="J85" t="str">
            <v>4.30116.147285.102</v>
          </cell>
          <cell r="K85">
            <v>5326616250</v>
          </cell>
          <cell r="L85" t="str">
            <v>4.33617.995304.621</v>
          </cell>
          <cell r="M85">
            <v>25089952200</v>
          </cell>
        </row>
        <row r="86">
          <cell r="B86" t="str">
            <v>Kegiatan Ekstensifikasi, Intensifikasi Dan PeremajaanTanaman Kakao</v>
          </cell>
          <cell r="C86" t="str">
            <v>Jumlah Luasan Tanaman Kakaoyang diidentifikasikan /direhabilitasi/diremajakan (Ha)</v>
          </cell>
          <cell r="J86">
            <v>2000</v>
          </cell>
          <cell r="K86">
            <v>4258101250</v>
          </cell>
          <cell r="L86">
            <v>20000</v>
          </cell>
          <cell r="M86">
            <v>22879952200</v>
          </cell>
        </row>
        <row r="87">
          <cell r="B87" t="str">
            <v>DINAS KELAUTAN DAN PERIKANAN</v>
          </cell>
        </row>
        <row r="88">
          <cell r="B88" t="str">
            <v>Program Pengembangan Budidaya Perikanan</v>
          </cell>
          <cell r="C88" t="str">
            <v>Jumlah produksiPerikanan Budidaya (ton)</v>
          </cell>
          <cell r="D88">
            <v>42922</v>
          </cell>
          <cell r="F88">
            <v>44210000</v>
          </cell>
          <cell r="G88">
            <v>1657296400</v>
          </cell>
          <cell r="J88">
            <v>45497</v>
          </cell>
          <cell r="K88">
            <v>6339004650</v>
          </cell>
          <cell r="L88">
            <v>45497</v>
          </cell>
        </row>
        <row r="89">
          <cell r="B89" t="str">
            <v>Kegiatan Pembangunan Jalan Produksi Tambak</v>
          </cell>
          <cell r="C89" t="str">
            <v>Jumlah jalan produksi tambakyang dibangun (km)</v>
          </cell>
          <cell r="J89">
            <v>25</v>
          </cell>
          <cell r="K89">
            <v>2203740000</v>
          </cell>
        </row>
        <row r="90">
          <cell r="B90" t="str">
            <v xml:space="preserve">Kegiatan Pembangunan Jembatan Tambak Dan Plat Duiker </v>
          </cell>
          <cell r="C90" t="str">
            <v>Jumlah jembatan tambak yangdibangun (unit)</v>
          </cell>
          <cell r="J90">
            <v>5</v>
          </cell>
          <cell r="K90">
            <v>1763110000</v>
          </cell>
          <cell r="L90">
            <v>5</v>
          </cell>
        </row>
        <row r="91">
          <cell r="B91" t="str">
            <v>Kegiatan Pembangunan/Rehabilitasi  Sarana PrasaranaBudidaya</v>
          </cell>
          <cell r="C91" t="str">
            <v>Jumlah Balai Benih Ikan yangdirehab/dibangun (unit/paket)</v>
          </cell>
          <cell r="J91">
            <v>1</v>
          </cell>
          <cell r="K91">
            <v>1705889650</v>
          </cell>
          <cell r="L91">
            <v>1</v>
          </cell>
        </row>
        <row r="92">
          <cell r="B92" t="str">
            <v>Program pengembangan perikanan tangkap</v>
          </cell>
          <cell r="C92" t="str">
            <v>Jumlah produksi Perikanan Tangkap (ton)</v>
          </cell>
          <cell r="D92">
            <v>8659</v>
          </cell>
          <cell r="F92">
            <v>8702300</v>
          </cell>
          <cell r="G92">
            <v>7416554300</v>
          </cell>
          <cell r="J92">
            <v>8745.59</v>
          </cell>
          <cell r="K92">
            <v>11289630650</v>
          </cell>
        </row>
        <row r="93">
          <cell r="B93" t="str">
            <v>Kegiatan Pembangunan Tempat Pelelangan Ikan</v>
          </cell>
          <cell r="C93" t="str">
            <v>Jumlah Tambatan,TPI,fasilitaspokok dan penunjang PPI yangdibangun,direhab (Unit)</v>
          </cell>
          <cell r="J93">
            <v>1</v>
          </cell>
          <cell r="K93">
            <v>5468253325</v>
          </cell>
          <cell r="L93">
            <v>1</v>
          </cell>
        </row>
        <row r="94">
          <cell r="B94" t="str">
            <v>Kegiatan Pegembangan Sarana Prasarana Penangkapan Ikan</v>
          </cell>
          <cell r="C94" t="str">
            <v>Jumlah Bantuan MesinKetinting/Mesin tempel yang diadakan (Unit)</v>
          </cell>
          <cell r="J94">
            <v>40</v>
          </cell>
          <cell r="K94">
            <v>1662219000</v>
          </cell>
          <cell r="L94">
            <v>40</v>
          </cell>
        </row>
        <row r="95">
          <cell r="B95" t="str">
            <v>Kegiatan Pembangunan/Penerapan Teknologi PerikananTangkap</v>
          </cell>
          <cell r="C95" t="str">
            <v>Jumlah apartemen ikan yangdiadakan (Unit)</v>
          </cell>
          <cell r="J95">
            <v>2</v>
          </cell>
          <cell r="K95">
            <v>1769000000</v>
          </cell>
          <cell r="L95">
            <v>2</v>
          </cell>
        </row>
        <row r="96">
          <cell r="B96" t="str">
            <v>Program Optimalisasi pengelolaan dan pemasaran produksi perikanan</v>
          </cell>
          <cell r="C96" t="str">
            <v>Jumlah produksiPengolahanikan  (ton)</v>
          </cell>
          <cell r="D96">
            <v>302.39999999999998</v>
          </cell>
          <cell r="F96">
            <v>303750</v>
          </cell>
          <cell r="G96">
            <v>1482852500</v>
          </cell>
          <cell r="J96">
            <v>305.27</v>
          </cell>
          <cell r="K96">
            <v>1919115000</v>
          </cell>
          <cell r="L96">
            <v>305.27</v>
          </cell>
        </row>
        <row r="97">
          <cell r="B97" t="str">
            <v>Kegiatan Optimalisasi Pengelolaan Dan Pemasaran HasilPerikanan</v>
          </cell>
          <cell r="C97" t="str">
            <v>Jumlah Sarana prasarana pokokdan Pendukung Industri perikanan yang dibangun/direhab/diadakan (Unit)</v>
          </cell>
          <cell r="J97">
            <v>20</v>
          </cell>
          <cell r="K97">
            <v>1426630000</v>
          </cell>
          <cell r="L97">
            <v>20</v>
          </cell>
        </row>
        <row r="98">
          <cell r="B98" t="str">
            <v>DPMPTSP</v>
          </cell>
        </row>
        <row r="99">
          <cell r="B99" t="str">
            <v>Program Peningkatan Promosi dan Kerjasama Investasi</v>
          </cell>
          <cell r="C99" t="str">
            <v>- persentase jumlah promosi yang dilaksanakan- Nilai investasi PMA $ dan PMDN Rp.</v>
          </cell>
          <cell r="D99" t="str">
            <v>0</v>
          </cell>
          <cell r="E99">
            <v>0</v>
          </cell>
          <cell r="F99" t="str">
            <v>0</v>
          </cell>
          <cell r="G99">
            <v>334386400</v>
          </cell>
          <cell r="K99">
            <v>543029000</v>
          </cell>
          <cell r="M99">
            <v>557902300</v>
          </cell>
        </row>
        <row r="100">
          <cell r="B100" t="str">
            <v>Kegiatan Penyelenggaraan Pameran Investasi</v>
          </cell>
          <cell r="C100" t="str">
            <v>Jumlah keikutsertaan pameraninvestasi tingkat propinsiregional dan nasional</v>
          </cell>
          <cell r="K100">
            <v>331030000</v>
          </cell>
          <cell r="M100">
            <v>0</v>
          </cell>
        </row>
        <row r="101">
          <cell r="B101" t="str">
            <v>Program Peningkatan Iklim Investasi dan Realisasi Investasi</v>
          </cell>
          <cell r="C101" t="str">
            <v>Jumlah minat dan rencana investasi (investor)</v>
          </cell>
          <cell r="D101">
            <v>25</v>
          </cell>
          <cell r="E101">
            <v>0</v>
          </cell>
          <cell r="F101">
            <v>30</v>
          </cell>
          <cell r="G101">
            <v>91747600</v>
          </cell>
          <cell r="K101">
            <v>237077000</v>
          </cell>
          <cell r="M101">
            <v>519097000</v>
          </cell>
        </row>
        <row r="102">
          <cell r="B102" t="str">
            <v>Memfasilitasi Dan Koordinasi Kerjasama Di Bidang Investasi</v>
          </cell>
          <cell r="C102" t="str">
            <v>Jumlah UMKM perusahaan yangdifasilitasi</v>
          </cell>
          <cell r="K102">
            <v>73879000</v>
          </cell>
        </row>
        <row r="103">
          <cell r="B103" t="str">
            <v>Penyusunan Cetak Biru (Master Plan) Pengembangan Penanaman Modal</v>
          </cell>
          <cell r="C103" t="str">
            <v>Database bidang penanamanmodal</v>
          </cell>
          <cell r="K103">
            <v>84596000</v>
          </cell>
        </row>
        <row r="104">
          <cell r="B104" t="str">
            <v>Program Pengawasan dan Pengendalian PM dan PTSP</v>
          </cell>
          <cell r="C104" t="str">
            <v>persentase PMA dan PMDN yang dibina</v>
          </cell>
          <cell r="D104" t="str">
            <v>0</v>
          </cell>
          <cell r="E104">
            <v>0</v>
          </cell>
          <cell r="F104" t="str">
            <v>0</v>
          </cell>
          <cell r="G104">
            <v>0</v>
          </cell>
          <cell r="K104">
            <v>0</v>
          </cell>
        </row>
      </sheetData>
      <sheetData sheetId="9">
        <row r="3">
          <cell r="B3" t="str">
            <v>Program Pendidikan Anak Usia Dini</v>
          </cell>
        </row>
      </sheetData>
      <sheetData sheetId="10">
        <row r="3">
          <cell r="B3" t="str">
            <v>Program Pendidikan Anak Usia Dini</v>
          </cell>
          <cell r="C3" t="str">
            <v>Rasio ketersediaan sekolah terhadap pendududuk usia TK/PAUD (sek/10.000 penduduk)</v>
          </cell>
          <cell r="D3">
            <v>0</v>
          </cell>
          <cell r="E3">
            <v>0</v>
          </cell>
          <cell r="F3">
            <v>0</v>
          </cell>
          <cell r="G3">
            <v>1559495000</v>
          </cell>
          <cell r="H3">
            <v>0</v>
          </cell>
          <cell r="I3">
            <v>2604544000</v>
          </cell>
          <cell r="J3">
            <v>0.54</v>
          </cell>
          <cell r="K3">
            <v>19009952500</v>
          </cell>
          <cell r="L3">
            <v>0.59</v>
          </cell>
          <cell r="M3">
            <v>18809952500</v>
          </cell>
          <cell r="N3">
            <v>0.64</v>
          </cell>
          <cell r="O3">
            <v>14118642500</v>
          </cell>
        </row>
        <row r="4">
          <cell r="B4" t="str">
            <v>Program Wajib Belajar Pendidikan Dasar Sembilan Tahun</v>
          </cell>
          <cell r="C4" t="str">
            <v>Sekolah Pendidikan SMP/MTs dan SMA/SMK/MA kondisi Bangunan Baik (unit)</v>
          </cell>
          <cell r="D4">
            <v>80</v>
          </cell>
          <cell r="F4">
            <v>84</v>
          </cell>
          <cell r="G4">
            <v>88822422831</v>
          </cell>
          <cell r="H4">
            <v>86</v>
          </cell>
          <cell r="I4">
            <v>95753620420</v>
          </cell>
          <cell r="J4">
            <v>88</v>
          </cell>
          <cell r="K4">
            <v>121</v>
          </cell>
          <cell r="L4">
            <v>92</v>
          </cell>
          <cell r="M4">
            <v>146879472286</v>
          </cell>
          <cell r="N4">
            <v>94</v>
          </cell>
          <cell r="O4">
            <v>160682790811</v>
          </cell>
        </row>
        <row r="5">
          <cell r="C5" t="str">
            <v>% SD Memiliki Gedung Perpustakaan (%)</v>
          </cell>
          <cell r="D5">
            <v>20</v>
          </cell>
          <cell r="F5">
            <v>20</v>
          </cell>
          <cell r="H5">
            <v>50</v>
          </cell>
          <cell r="J5">
            <v>65</v>
          </cell>
          <cell r="L5">
            <v>80</v>
          </cell>
          <cell r="N5">
            <v>90</v>
          </cell>
        </row>
        <row r="6">
          <cell r="C6" t="str">
            <v>Sekolah Pendidikan SD/MI kondisi bangunan baik (unit)</v>
          </cell>
          <cell r="D6">
            <v>122</v>
          </cell>
          <cell r="F6">
            <v>135</v>
          </cell>
          <cell r="H6">
            <v>145</v>
          </cell>
          <cell r="J6">
            <v>155</v>
          </cell>
          <cell r="L6">
            <v>160</v>
          </cell>
          <cell r="N6">
            <v>176</v>
          </cell>
        </row>
        <row r="7">
          <cell r="C7" t="str">
            <v>Rasio ketersediaan sekolah terhadap pendududuk usia SD/MI (sek/10.000 pddk)</v>
          </cell>
          <cell r="D7">
            <v>51.98</v>
          </cell>
          <cell r="F7">
            <v>51.98</v>
          </cell>
          <cell r="H7">
            <v>52.17</v>
          </cell>
          <cell r="J7">
            <v>52.43</v>
          </cell>
          <cell r="L7">
            <v>52.55</v>
          </cell>
          <cell r="N7">
            <v>52.56</v>
          </cell>
        </row>
        <row r="8">
          <cell r="C8" t="str">
            <v>% SMP Memiliki Gedung Perpustakaan (%)</v>
          </cell>
          <cell r="D8">
            <v>50</v>
          </cell>
          <cell r="F8">
            <v>50</v>
          </cell>
          <cell r="H8">
            <v>65</v>
          </cell>
          <cell r="J8">
            <v>80</v>
          </cell>
          <cell r="L8">
            <v>95</v>
          </cell>
          <cell r="N8">
            <v>98</v>
          </cell>
        </row>
        <row r="9">
          <cell r="C9" t="str">
            <v>% SMP Memiliki Lab.Komputer (%)</v>
          </cell>
          <cell r="D9">
            <v>50</v>
          </cell>
          <cell r="F9">
            <v>50</v>
          </cell>
          <cell r="H9">
            <v>60</v>
          </cell>
          <cell r="J9">
            <v>70</v>
          </cell>
          <cell r="L9">
            <v>78</v>
          </cell>
          <cell r="N9">
            <v>80</v>
          </cell>
        </row>
        <row r="10">
          <cell r="C10" t="str">
            <v>Rasio ketersediaan sekolah terhadap pendududuk usia SMP/MTs (sek/10.000 penduduk)</v>
          </cell>
          <cell r="D10">
            <v>41.85</v>
          </cell>
          <cell r="F10">
            <v>42.3</v>
          </cell>
          <cell r="H10">
            <v>42.49</v>
          </cell>
          <cell r="J10">
            <v>43.05</v>
          </cell>
          <cell r="L10">
            <v>43.33</v>
          </cell>
          <cell r="N10">
            <v>43.49</v>
          </cell>
        </row>
        <row r="11">
          <cell r="C11" t="str">
            <v>% SMP Memiliki Lab. IPA (%)</v>
          </cell>
          <cell r="D11">
            <v>70</v>
          </cell>
          <cell r="F11">
            <v>70</v>
          </cell>
          <cell r="H11">
            <v>75</v>
          </cell>
          <cell r="J11">
            <v>80</v>
          </cell>
          <cell r="L11">
            <v>85</v>
          </cell>
          <cell r="N11">
            <v>90</v>
          </cell>
        </row>
        <row r="12">
          <cell r="C12" t="str">
            <v>% Ruang Kelas Rusak berkurang (%)</v>
          </cell>
          <cell r="D12">
            <v>15</v>
          </cell>
          <cell r="F12">
            <v>15</v>
          </cell>
          <cell r="H12">
            <v>12</v>
          </cell>
          <cell r="J12">
            <v>10</v>
          </cell>
          <cell r="L12">
            <v>9</v>
          </cell>
          <cell r="N12">
            <v>6</v>
          </cell>
        </row>
        <row r="13">
          <cell r="B13" t="str">
            <v>Program Pendidikan Non Formal</v>
          </cell>
          <cell r="C13" t="str">
            <v>% warga buta aksara yang mengikuti pembelajaran keaksaraan</v>
          </cell>
          <cell r="D13">
            <v>0</v>
          </cell>
          <cell r="E13">
            <v>0</v>
          </cell>
          <cell r="F13">
            <v>0</v>
          </cell>
          <cell r="G13">
            <v>1013632500</v>
          </cell>
          <cell r="H13">
            <v>0</v>
          </cell>
          <cell r="I13">
            <v>860817500</v>
          </cell>
          <cell r="J13">
            <v>30</v>
          </cell>
          <cell r="K13">
            <v>1225401000</v>
          </cell>
          <cell r="L13">
            <v>40</v>
          </cell>
          <cell r="M13">
            <v>1256760000</v>
          </cell>
          <cell r="N13">
            <v>50</v>
          </cell>
          <cell r="O13">
            <v>1167911000</v>
          </cell>
        </row>
        <row r="14">
          <cell r="C14" t="str">
            <v>% Kelulusan warga belajar mengikuti Kesetaraan kejar paket A,B,C</v>
          </cell>
          <cell r="D14">
            <v>0</v>
          </cell>
          <cell r="F14">
            <v>0</v>
          </cell>
          <cell r="H14">
            <v>0</v>
          </cell>
          <cell r="J14">
            <v>92</v>
          </cell>
          <cell r="L14">
            <v>93</v>
          </cell>
          <cell r="N14">
            <v>99</v>
          </cell>
        </row>
        <row r="15">
          <cell r="B15" t="str">
            <v>Program Peningkatan Mutu Pendidik dan Tenaga Kependidikan</v>
          </cell>
          <cell r="C15" t="str">
            <v>Persentase Peningkatan mutu guru mata pelajaran (%)</v>
          </cell>
          <cell r="D15">
            <v>0</v>
          </cell>
          <cell r="E15">
            <v>0</v>
          </cell>
          <cell r="F15">
            <v>0</v>
          </cell>
          <cell r="G15">
            <v>672081000</v>
          </cell>
          <cell r="H15">
            <v>0</v>
          </cell>
          <cell r="I15">
            <v>1732834100</v>
          </cell>
          <cell r="J15">
            <v>39</v>
          </cell>
          <cell r="K15">
            <v>2237042100</v>
          </cell>
          <cell r="L15">
            <v>45</v>
          </cell>
          <cell r="M15">
            <v>2285595941</v>
          </cell>
          <cell r="N15">
            <v>55</v>
          </cell>
          <cell r="O15">
            <v>2308445498</v>
          </cell>
        </row>
        <row r="16">
          <cell r="B16" t="str">
            <v>Program Manajemen Pelayanan Pendidikan</v>
          </cell>
          <cell r="C16" t="str">
            <v>Persentase angkapartisipasi pendidikantinggi</v>
          </cell>
          <cell r="D16">
            <v>0</v>
          </cell>
          <cell r="E16">
            <v>0</v>
          </cell>
          <cell r="F16">
            <v>0</v>
          </cell>
          <cell r="G16">
            <v>19982650000</v>
          </cell>
          <cell r="H16">
            <v>0.2</v>
          </cell>
          <cell r="I16">
            <v>24992918000</v>
          </cell>
          <cell r="J16">
            <v>0.3</v>
          </cell>
          <cell r="K16">
            <v>25991147800</v>
          </cell>
          <cell r="L16">
            <v>0.4</v>
          </cell>
          <cell r="M16">
            <v>27216997580</v>
          </cell>
          <cell r="N16">
            <v>0.5</v>
          </cell>
          <cell r="O16">
            <v>21784038190</v>
          </cell>
        </row>
        <row r="17">
          <cell r="B17" t="str">
            <v>DINAS KESEHATAN</v>
          </cell>
        </row>
        <row r="18">
          <cell r="B18" t="str">
            <v>Program Standarisasi Pelayanan Kesehatan</v>
          </cell>
          <cell r="C18" t="str">
            <v>- Persentase FKTP yang melaksanakan sistem rujukan sesuai standar (%)- Persentase FKTP yang memberikan pelayanan sesuai standar (%)</v>
          </cell>
          <cell r="D18" t="str">
            <v>- 7- 50</v>
          </cell>
          <cell r="F18" t="str">
            <v>- 7- 50</v>
          </cell>
          <cell r="G18">
            <v>13049940580</v>
          </cell>
          <cell r="H18" t="str">
            <v>- 47- 75</v>
          </cell>
          <cell r="I18">
            <v>18589653338</v>
          </cell>
          <cell r="J18" t="str">
            <v>- 71- 80</v>
          </cell>
          <cell r="K18">
            <v>14467053190</v>
          </cell>
          <cell r="L18" t="str">
            <v>- 88- 88</v>
          </cell>
          <cell r="M18">
            <v>835139250</v>
          </cell>
          <cell r="N18" t="str">
            <v>- 100- 100</v>
          </cell>
          <cell r="O18">
            <v>918653225</v>
          </cell>
        </row>
        <row r="19">
          <cell r="B19" t="str">
            <v>Program pengadaan, peningkatan dan perbaikan sarana dan prasarana puskesmas/ puskemas pembantu dan jaringannya</v>
          </cell>
          <cell r="C19" t="str">
            <v>Jumlah Puskesmas dan jaringannya yang ditingkatkan kualitasnya (PKM)</v>
          </cell>
          <cell r="D19">
            <v>15</v>
          </cell>
          <cell r="F19">
            <v>15</v>
          </cell>
          <cell r="G19">
            <v>23513084679</v>
          </cell>
          <cell r="H19">
            <v>17</v>
          </cell>
          <cell r="I19">
            <v>6128973795</v>
          </cell>
          <cell r="J19">
            <v>17</v>
          </cell>
          <cell r="K19">
            <v>12988292500</v>
          </cell>
          <cell r="L19">
            <v>17</v>
          </cell>
          <cell r="M19">
            <v>9324236250</v>
          </cell>
          <cell r="N19">
            <v>17</v>
          </cell>
          <cell r="O19">
            <v>12551159875</v>
          </cell>
        </row>
        <row r="20">
          <cell r="B20" t="str">
            <v>Program kemitraan peningkatan pelayanan kesehatan</v>
          </cell>
          <cell r="C20" t="str">
            <v>Jumlah penduduk yang memiliki jaminan kesehatan (jiwa)</v>
          </cell>
          <cell r="D20">
            <v>150000</v>
          </cell>
          <cell r="F20">
            <v>150000</v>
          </cell>
          <cell r="G20">
            <v>17723016700</v>
          </cell>
          <cell r="H20">
            <v>153000</v>
          </cell>
          <cell r="I20">
            <v>33172933000</v>
          </cell>
          <cell r="J20">
            <v>241000</v>
          </cell>
          <cell r="K20">
            <v>39730926000</v>
          </cell>
          <cell r="L20">
            <v>245000</v>
          </cell>
          <cell r="M20">
            <v>43977018600</v>
          </cell>
          <cell r="N20">
            <v>280000</v>
          </cell>
          <cell r="O20">
            <v>48324320460</v>
          </cell>
        </row>
        <row r="21">
          <cell r="B21" t="str">
            <v>Program Pengadaan, Peningkatan Sarana Dan Prasarana Rumah Sakit/ Rumah Sakit Jiwa/Rumah Sakit Paru-Paru/  Rumah Sakit Mata</v>
          </cell>
          <cell r="C21" t="str">
            <v>Peningkatan Sarana dan Prasarana Rumah Sakit</v>
          </cell>
          <cell r="I21">
            <v>708799622</v>
          </cell>
          <cell r="K21">
            <v>6856540000</v>
          </cell>
          <cell r="M21">
            <v>12550000000</v>
          </cell>
          <cell r="O21">
            <v>16100000000</v>
          </cell>
        </row>
        <row r="22">
          <cell r="B22" t="str">
            <v>DINAS PU</v>
          </cell>
        </row>
        <row r="23">
          <cell r="B23" t="str">
            <v>Program pembangunan jalan dan jembatan</v>
          </cell>
          <cell r="C23" t="str">
            <v>Jumlah jembatan dalam kondisi baik (unit)</v>
          </cell>
          <cell r="D23">
            <v>163</v>
          </cell>
          <cell r="E23">
            <v>202114968693</v>
          </cell>
          <cell r="F23">
            <v>173</v>
          </cell>
          <cell r="G23">
            <v>177466055509</v>
          </cell>
          <cell r="H23">
            <v>182</v>
          </cell>
          <cell r="I23">
            <v>155481418640</v>
          </cell>
          <cell r="J23">
            <v>188</v>
          </cell>
          <cell r="K23">
            <v>103000000000</v>
          </cell>
          <cell r="L23">
            <v>194</v>
          </cell>
          <cell r="M23">
            <v>103000000000</v>
          </cell>
        </row>
        <row r="24">
          <cell r="C24" t="str">
            <v>Proporsi panjang jaringan jalan dalam kondisi baik (km)</v>
          </cell>
          <cell r="D24">
            <v>1329.79</v>
          </cell>
          <cell r="F24">
            <v>1396.28</v>
          </cell>
          <cell r="H24">
            <v>1466.09</v>
          </cell>
          <cell r="J24">
            <v>1539.4</v>
          </cell>
          <cell r="L24">
            <v>1616.37</v>
          </cell>
          <cell r="N24">
            <v>1697.19</v>
          </cell>
        </row>
        <row r="25">
          <cell r="B25" t="str">
            <v>Program Pengembangan dan Pengelolaan Jaringan Irigasi, Rawa dan Jaringan Pengairan lainnya</v>
          </cell>
          <cell r="C25" t="str">
            <v>Persentase panjang jaringan irigasi dalam kondisi baik (%)</v>
          </cell>
          <cell r="D25">
            <v>51.21</v>
          </cell>
          <cell r="E25">
            <v>20858270705</v>
          </cell>
          <cell r="F25">
            <v>53.18</v>
          </cell>
          <cell r="G25">
            <v>23772109678</v>
          </cell>
          <cell r="H25">
            <v>54.7</v>
          </cell>
          <cell r="I25">
            <v>31959975610</v>
          </cell>
          <cell r="J25">
            <v>55.76</v>
          </cell>
          <cell r="K25">
            <v>41865230000</v>
          </cell>
          <cell r="L25">
            <v>56.67</v>
          </cell>
          <cell r="M25">
            <v>56815230000</v>
          </cell>
        </row>
        <row r="26">
          <cell r="C26" t="str">
            <v>Persentase panjang jaringan irigasi dalam kondisi baik</v>
          </cell>
        </row>
        <row r="27">
          <cell r="B27" t="str">
            <v>DINAS PERTANIAN</v>
          </cell>
        </row>
        <row r="28">
          <cell r="B28" t="str">
            <v>Program peningkatan produksi hasil peternakan</v>
          </cell>
          <cell r="C28" t="str">
            <v>Jumlah Populasi Ternak</v>
          </cell>
          <cell r="D28" t="str">
            <v>- Jumlah populasi sapi = 14.010- Jumlah populasi kambing = 10.326- Jumlah populasi ayam = 382.503</v>
          </cell>
          <cell r="F28" t="str">
            <v>- Jumlah populasi sapi = 15.021- Jumlah populasi kambing = 13.454- Jumlah populasi ayam = 1.446.811</v>
          </cell>
          <cell r="G28">
            <v>4714885000</v>
          </cell>
          <cell r="H28" t="str">
            <v>- Jumlah populasi sapi = 15.546- Jumlah populasi kambing = 13.992- Jumlah populasi ayam = 1.475.747</v>
          </cell>
          <cell r="I28">
            <v>1861154000</v>
          </cell>
          <cell r="J28" t="str">
            <v>- Jumlah populasi sapi = 16.439- Jumlah populasi kambing = 14.552- Jumlah populasi ayam = 1.505.262</v>
          </cell>
          <cell r="K28">
            <v>3513726000</v>
          </cell>
          <cell r="L28" t="str">
            <v>- Jumlah populasi sapi = 17.333- Jumlah populasi kambing = 15.134- Jumlah populasi ayam = 1.535.367</v>
          </cell>
          <cell r="M28">
            <v>3395000000</v>
          </cell>
          <cell r="N28" t="str">
            <v>- Jumlah populasi sapi = 19.161- Jumlah populasi kambing = 15.739- Jumlah populasi ayam = 1.566.075</v>
          </cell>
          <cell r="O28">
            <v>300000000</v>
          </cell>
        </row>
        <row r="29">
          <cell r="B29" t="str">
            <v>Program Pengembangan Prasarana dan Sarana Pertanian</v>
          </cell>
          <cell r="C29" t="str">
            <v>Nilai Indeks Pertanaman Padi (kali)</v>
          </cell>
          <cell r="D29" t="str">
            <v>1,49</v>
          </cell>
          <cell r="E29">
            <v>0</v>
          </cell>
          <cell r="H29">
            <v>1500</v>
          </cell>
          <cell r="I29">
            <v>34778769350</v>
          </cell>
          <cell r="J29">
            <v>1550</v>
          </cell>
          <cell r="K29">
            <v>25441764150</v>
          </cell>
          <cell r="L29">
            <v>1600</v>
          </cell>
          <cell r="M29">
            <v>20985000000</v>
          </cell>
          <cell r="N29">
            <v>1650</v>
          </cell>
          <cell r="O29">
            <v>21035000000</v>
          </cell>
        </row>
        <row r="30">
          <cell r="B30" t="str">
            <v>Program Peningkatan Produksi Tanaman Perkebunan</v>
          </cell>
          <cell r="C30" t="str">
            <v>Jumlah Produksi Lada Jumlah Produksi KakaoJumlah Produksi Kelapa Sawit</v>
          </cell>
          <cell r="D30" t="str">
            <v>385412400245630</v>
          </cell>
          <cell r="E30">
            <v>0</v>
          </cell>
          <cell r="F30" t="str">
            <v>4.09413.597258.364</v>
          </cell>
          <cell r="G30">
            <v>518827500</v>
          </cell>
          <cell r="H30" t="str">
            <v>4.30116.147285.102</v>
          </cell>
          <cell r="I30">
            <v>3241726860</v>
          </cell>
          <cell r="J30" t="str">
            <v>4.33617.996304.621</v>
          </cell>
          <cell r="K30">
            <v>4094982000</v>
          </cell>
          <cell r="L30" t="str">
            <v>4.44919.996328.318</v>
          </cell>
          <cell r="M30">
            <v>13175000000</v>
          </cell>
          <cell r="N30" t="str">
            <v>5.54822.496346.558</v>
          </cell>
          <cell r="O30">
            <v>16730000000</v>
          </cell>
        </row>
        <row r="31">
          <cell r="B31" t="str">
            <v>DINAS KELAUTAN DAN PERIKANAN</v>
          </cell>
        </row>
        <row r="32">
          <cell r="B32" t="str">
            <v>Program Pengembangan Budidaya Perikanan</v>
          </cell>
          <cell r="C32" t="str">
            <v>Jumlah produksiPerikanan Budidaya (ton)</v>
          </cell>
          <cell r="D32">
            <v>42922</v>
          </cell>
          <cell r="F32">
            <v>44210</v>
          </cell>
          <cell r="G32">
            <v>1657296400</v>
          </cell>
          <cell r="H32">
            <v>45497</v>
          </cell>
          <cell r="I32">
            <v>6866608000</v>
          </cell>
          <cell r="J32">
            <v>46788</v>
          </cell>
          <cell r="K32">
            <v>7568947455</v>
          </cell>
          <cell r="L32">
            <v>48073</v>
          </cell>
          <cell r="M32">
            <v>6756963547</v>
          </cell>
          <cell r="N32">
            <v>49380</v>
          </cell>
          <cell r="O32">
            <v>7437752974</v>
          </cell>
        </row>
        <row r="33">
          <cell r="B33" t="str">
            <v>Program pengembangan perikanan tangkap</v>
          </cell>
          <cell r="C33" t="str">
            <v>Jumlah produksi Perikanan Tangkap (ton)</v>
          </cell>
          <cell r="D33">
            <v>8659</v>
          </cell>
          <cell r="F33">
            <v>8702300</v>
          </cell>
          <cell r="G33">
            <v>7416554300</v>
          </cell>
          <cell r="H33">
            <v>8745590</v>
          </cell>
          <cell r="I33">
            <v>11289630650</v>
          </cell>
          <cell r="J33">
            <v>8785890</v>
          </cell>
          <cell r="K33">
            <v>7952000000</v>
          </cell>
          <cell r="L33">
            <v>8832180</v>
          </cell>
          <cell r="M33">
            <v>7905000000</v>
          </cell>
          <cell r="N33">
            <v>8918800</v>
          </cell>
          <cell r="O33">
            <v>8915000000</v>
          </cell>
        </row>
        <row r="34">
          <cell r="B34" t="str">
            <v>Program Optimalisasi pengelolaan dan pemasaran produksi perikanan</v>
          </cell>
          <cell r="C34" t="str">
            <v>Jumlah produksiPengolahanikan  (ton)</v>
          </cell>
          <cell r="D34">
            <v>302.39999999999998</v>
          </cell>
          <cell r="F34">
            <v>303750</v>
          </cell>
          <cell r="G34">
            <v>1482852500</v>
          </cell>
          <cell r="H34">
            <v>305270</v>
          </cell>
          <cell r="I34">
            <v>1471235000</v>
          </cell>
          <cell r="J34">
            <v>306800</v>
          </cell>
          <cell r="K34">
            <v>960290000</v>
          </cell>
          <cell r="L34">
            <v>308330</v>
          </cell>
          <cell r="M34">
            <v>1655000000</v>
          </cell>
          <cell r="N34">
            <v>309870</v>
          </cell>
          <cell r="O34">
            <v>1255000000</v>
          </cell>
        </row>
        <row r="35">
          <cell r="B35" t="str">
            <v>DPMPTSP</v>
          </cell>
        </row>
        <row r="36">
          <cell r="B36" t="str">
            <v>Program Peningkatan Iklim Investasi dan Realisasi Investasi</v>
          </cell>
          <cell r="C36" t="str">
            <v>Jumlah minat dan rencana investasi (investor)</v>
          </cell>
          <cell r="D36">
            <v>25</v>
          </cell>
          <cell r="E36">
            <v>0</v>
          </cell>
          <cell r="F36">
            <v>30</v>
          </cell>
          <cell r="G36">
            <v>91747600</v>
          </cell>
          <cell r="H36">
            <v>0</v>
          </cell>
          <cell r="I36">
            <v>0</v>
          </cell>
          <cell r="J36">
            <v>0</v>
          </cell>
          <cell r="K36">
            <v>0</v>
          </cell>
          <cell r="L36">
            <v>0</v>
          </cell>
          <cell r="M36">
            <v>0</v>
          </cell>
          <cell r="N36">
            <v>0</v>
          </cell>
          <cell r="O36">
            <v>0</v>
          </cell>
        </row>
        <row r="37">
          <cell r="B37" t="str">
            <v>Program Peningkatan Promosi dan Kerjasama Investasi</v>
          </cell>
          <cell r="C37" t="str">
            <v>- persentase jumlah promosi yang dilaksanakan- Nilai investasi PMA $ dan PMDN Rp.</v>
          </cell>
          <cell r="D37" t="str">
            <v>0</v>
          </cell>
          <cell r="E37">
            <v>0</v>
          </cell>
          <cell r="F37" t="str">
            <v>0</v>
          </cell>
          <cell r="G37">
            <v>334386400</v>
          </cell>
          <cell r="H37" t="str">
            <v>0</v>
          </cell>
          <cell r="I37">
            <v>472662000</v>
          </cell>
          <cell r="J37" t="str">
            <v>0</v>
          </cell>
          <cell r="K37">
            <v>874759000</v>
          </cell>
          <cell r="L37" t="str">
            <v>0</v>
          </cell>
          <cell r="M37">
            <v>900000000</v>
          </cell>
          <cell r="N37" t="str">
            <v>0</v>
          </cell>
          <cell r="O37">
            <v>0</v>
          </cell>
        </row>
        <row r="38">
          <cell r="B38" t="str">
            <v>Program Pengawasan dan Pengendalian PM dan PTSP</v>
          </cell>
          <cell r="C38" t="str">
            <v>persentase PMA dan PMDN yang dibina</v>
          </cell>
          <cell r="D38" t="str">
            <v>0</v>
          </cell>
          <cell r="E38">
            <v>0</v>
          </cell>
          <cell r="F38" t="str">
            <v>0</v>
          </cell>
          <cell r="G38">
            <v>0</v>
          </cell>
          <cell r="H38" t="str">
            <v>0</v>
          </cell>
          <cell r="I38">
            <v>0</v>
          </cell>
          <cell r="J38">
            <v>0</v>
          </cell>
          <cell r="K38">
            <v>0</v>
          </cell>
          <cell r="L38">
            <v>0</v>
          </cell>
          <cell r="M38">
            <v>430000000</v>
          </cell>
          <cell r="N38">
            <v>0</v>
          </cell>
          <cell r="O38">
            <v>430000000</v>
          </cell>
        </row>
      </sheetData>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2"/>
      <sheetName val="1.4.7"/>
      <sheetName val="1.4.8"/>
      <sheetName val="DPPA"/>
      <sheetName val="RKA"/>
      <sheetName val="Renja"/>
      <sheetName val="KUPA-PPASP"/>
      <sheetName val="KUA-PPAS"/>
      <sheetName val="RKPD"/>
      <sheetName val="Program RPJMD_pokok"/>
      <sheetName val="Program RPJMD_revisi"/>
      <sheetName val="Program_APBD"/>
      <sheetName val="2016"/>
      <sheetName val="2017"/>
      <sheetName val="2018"/>
      <sheetName val="Program, Kegiatan 2016"/>
      <sheetName val="Program, Kegiatan 2017"/>
      <sheetName val="Program, Kegiatan 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DINAS PENDIDIKAN</v>
          </cell>
          <cell r="J3" t="str">
            <v>Target</v>
          </cell>
          <cell r="K3" t="str">
            <v>Anggaran</v>
          </cell>
          <cell r="L3" t="str">
            <v>Target</v>
          </cell>
          <cell r="M3" t="str">
            <v>Anggaran</v>
          </cell>
        </row>
        <row r="4">
          <cell r="B4" t="str">
            <v>Program Pendidikan Anak Usia Dini</v>
          </cell>
          <cell r="C4" t="str">
            <v>APK PAUD formal dan Non
Formal</v>
          </cell>
          <cell r="D4">
            <v>0</v>
          </cell>
          <cell r="E4">
            <v>0</v>
          </cell>
          <cell r="F4">
            <v>0.44</v>
          </cell>
          <cell r="G4">
            <v>22097497500</v>
          </cell>
          <cell r="H4">
            <v>0.49</v>
          </cell>
          <cell r="I4">
            <v>14843297500</v>
          </cell>
          <cell r="J4">
            <v>0.49</v>
          </cell>
          <cell r="K4">
            <v>3575607600</v>
          </cell>
          <cell r="L4">
            <v>0.54</v>
          </cell>
          <cell r="M4">
            <v>19481839625</v>
          </cell>
        </row>
        <row r="5">
          <cell r="B5" t="str">
            <v xml:space="preserve">Kegiatan Penambahan Ruang Kelas Sekolah </v>
          </cell>
          <cell r="C5" t="str">
            <v>Jumlah RKB yang dibangun</v>
          </cell>
          <cell r="F5">
            <v>0</v>
          </cell>
          <cell r="G5">
            <v>0</v>
          </cell>
          <cell r="H5">
            <v>1</v>
          </cell>
          <cell r="I5">
            <v>150000000</v>
          </cell>
          <cell r="J5">
            <v>8</v>
          </cell>
          <cell r="K5">
            <v>1667125000</v>
          </cell>
          <cell r="L5">
            <v>1</v>
          </cell>
          <cell r="M5">
            <v>259600000</v>
          </cell>
        </row>
        <row r="6">
          <cell r="B6" t="str">
            <v>Kegiatan Penyelenggaraan Pendidikan Anak Usia Dini</v>
          </cell>
          <cell r="C6" t="str">
            <v>Jumlah TK yang mendapatkan
pelayanan PAUD</v>
          </cell>
          <cell r="F6">
            <v>170</v>
          </cell>
          <cell r="G6">
            <v>2643777500</v>
          </cell>
          <cell r="H6">
            <v>170</v>
          </cell>
          <cell r="I6">
            <v>2643777500</v>
          </cell>
          <cell r="J6">
            <v>11</v>
          </cell>
          <cell r="K6">
            <v>607875000</v>
          </cell>
          <cell r="L6">
            <v>170</v>
          </cell>
          <cell r="M6">
            <v>2643777500</v>
          </cell>
        </row>
        <row r="7">
          <cell r="B7" t="str">
            <v xml:space="preserve">Kegiatan Pembangunan Pagar Sekolah </v>
          </cell>
          <cell r="C7" t="str">
            <v>Pagar sekolah yang dibangun</v>
          </cell>
          <cell r="F7">
            <v>100</v>
          </cell>
          <cell r="G7">
            <v>18750000000</v>
          </cell>
          <cell r="H7">
            <v>50</v>
          </cell>
          <cell r="I7">
            <v>9375000000</v>
          </cell>
          <cell r="J7">
            <v>0</v>
          </cell>
          <cell r="K7">
            <v>19866600</v>
          </cell>
          <cell r="L7">
            <v>75</v>
          </cell>
          <cell r="M7">
            <v>14062500000</v>
          </cell>
        </row>
        <row r="8">
          <cell r="B8" t="str">
            <v>Program Wajib Belajar Pendidikan Dasar Sembilan Tahun</v>
          </cell>
          <cell r="C8" t="str">
            <v>AK SD</v>
          </cell>
          <cell r="D8">
            <v>80</v>
          </cell>
          <cell r="F8">
            <v>99.34</v>
          </cell>
          <cell r="G8">
            <v>55852756420</v>
          </cell>
          <cell r="H8">
            <v>99.44</v>
          </cell>
          <cell r="I8">
            <v>84451496662</v>
          </cell>
          <cell r="J8">
            <v>99.44</v>
          </cell>
          <cell r="K8">
            <v>96542666148</v>
          </cell>
          <cell r="L8">
            <v>99.54</v>
          </cell>
          <cell r="M8">
            <v>145808671869.72</v>
          </cell>
        </row>
        <row r="9">
          <cell r="C9" t="str">
            <v>AK SMP</v>
          </cell>
          <cell r="D9">
            <v>20</v>
          </cell>
          <cell r="F9">
            <v>98.7</v>
          </cell>
          <cell r="H9">
            <v>98.87</v>
          </cell>
          <cell r="J9">
            <v>98.87</v>
          </cell>
          <cell r="L9">
            <v>99.05</v>
          </cell>
        </row>
        <row r="10">
          <cell r="C10" t="str">
            <v>AM SD</v>
          </cell>
          <cell r="D10">
            <v>122</v>
          </cell>
          <cell r="F10">
            <v>89.96</v>
          </cell>
          <cell r="H10">
            <v>90.22</v>
          </cell>
          <cell r="J10">
            <v>90.22</v>
          </cell>
          <cell r="L10">
            <v>90.06</v>
          </cell>
        </row>
        <row r="11">
          <cell r="C11" t="str">
            <v>AM SMP</v>
          </cell>
          <cell r="D11">
            <v>51.98</v>
          </cell>
          <cell r="F11">
            <v>93.16</v>
          </cell>
          <cell r="H11">
            <v>93.54</v>
          </cell>
          <cell r="J11">
            <v>93.54</v>
          </cell>
          <cell r="L11">
            <v>95.68</v>
          </cell>
        </row>
        <row r="12">
          <cell r="C12" t="str">
            <v>APK SD</v>
          </cell>
          <cell r="D12">
            <v>50</v>
          </cell>
          <cell r="F12">
            <v>108.3</v>
          </cell>
          <cell r="H12">
            <v>108.6</v>
          </cell>
          <cell r="J12">
            <v>108.6</v>
          </cell>
          <cell r="L12">
            <v>108.9</v>
          </cell>
        </row>
        <row r="13">
          <cell r="C13" t="str">
            <v>APK SMP</v>
          </cell>
          <cell r="D13">
            <v>50</v>
          </cell>
          <cell r="F13">
            <v>103.02</v>
          </cell>
          <cell r="H13">
            <v>104.03</v>
          </cell>
          <cell r="J13">
            <v>104.03</v>
          </cell>
          <cell r="L13">
            <v>105.04</v>
          </cell>
        </row>
        <row r="14">
          <cell r="C14" t="str">
            <v>APM SD</v>
          </cell>
          <cell r="D14">
            <v>41.85</v>
          </cell>
          <cell r="F14">
            <v>99.03</v>
          </cell>
          <cell r="H14">
            <v>99.1</v>
          </cell>
          <cell r="J14">
            <v>99.1</v>
          </cell>
          <cell r="L14">
            <v>99.2</v>
          </cell>
        </row>
        <row r="15">
          <cell r="C15" t="str">
            <v>APM SMP</v>
          </cell>
          <cell r="D15">
            <v>70</v>
          </cell>
          <cell r="F15">
            <v>80.959999999999994</v>
          </cell>
          <cell r="H15">
            <v>81.34</v>
          </cell>
          <cell r="J15">
            <v>81.34</v>
          </cell>
          <cell r="L15">
            <v>81.510000000000005</v>
          </cell>
        </row>
        <row r="16">
          <cell r="C16" t="str">
            <v>APS 7-12 thn</v>
          </cell>
          <cell r="F16">
            <v>95.76</v>
          </cell>
          <cell r="H16">
            <v>95.22</v>
          </cell>
          <cell r="J16">
            <v>95.22</v>
          </cell>
          <cell r="L16">
            <v>95.67</v>
          </cell>
        </row>
        <row r="17">
          <cell r="C17" t="str">
            <v>APS 13-15 thn</v>
          </cell>
          <cell r="F17">
            <v>96.41</v>
          </cell>
          <cell r="H17">
            <v>96.44</v>
          </cell>
          <cell r="J17">
            <v>96.44</v>
          </cell>
          <cell r="L17">
            <v>96.46</v>
          </cell>
        </row>
        <row r="18">
          <cell r="C18" t="str">
            <v>APtS SD</v>
          </cell>
          <cell r="F18">
            <v>0.25</v>
          </cell>
          <cell r="H18">
            <v>0.23</v>
          </cell>
          <cell r="J18">
            <v>0.23</v>
          </cell>
          <cell r="L18">
            <v>0.21</v>
          </cell>
        </row>
        <row r="19">
          <cell r="C19" t="str">
            <v>APtS SMP</v>
          </cell>
          <cell r="F19">
            <v>0.44</v>
          </cell>
          <cell r="H19">
            <v>0.39</v>
          </cell>
          <cell r="J19">
            <v>0.39</v>
          </cell>
          <cell r="L19">
            <v>0.35</v>
          </cell>
        </row>
        <row r="20">
          <cell r="B20" t="str">
            <v xml:space="preserve">Kegiatan Penambahan Ruang Kelas Sekolah </v>
          </cell>
          <cell r="C20" t="str">
            <v>Jumlah RKB SD yang dibangun</v>
          </cell>
          <cell r="F20">
            <v>20</v>
          </cell>
          <cell r="G20">
            <v>3340000000</v>
          </cell>
          <cell r="H20">
            <v>23</v>
          </cell>
          <cell r="I20">
            <v>3841000000</v>
          </cell>
          <cell r="J20">
            <v>51</v>
          </cell>
          <cell r="K20">
            <v>15167388269</v>
          </cell>
          <cell r="L20">
            <v>28</v>
          </cell>
          <cell r="M20">
            <v>7278040000</v>
          </cell>
        </row>
        <row r="21">
          <cell r="C21" t="str">
            <v>Jumlah RKB SMP yang dibangun</v>
          </cell>
          <cell r="F21">
            <v>12</v>
          </cell>
          <cell r="G21">
            <v>2004000000</v>
          </cell>
          <cell r="H21">
            <v>12</v>
          </cell>
          <cell r="I21">
            <v>2004000000</v>
          </cell>
          <cell r="J21">
            <v>22</v>
          </cell>
          <cell r="L21">
            <v>12</v>
          </cell>
        </row>
        <row r="22">
          <cell r="B22" t="str">
            <v>Kegiatan Penyediaan Bantuan Operasional Sekolah (Bos) Jenjang SD/MI/SDLB Dan SMP/MTS Serta Pesantren Salafiyah Dan Satuan Pendidikan NonIslam Setara SD Dan SMP</v>
          </cell>
          <cell r="C22" t="str">
            <v>Jumlah sekolah penerima dana BOS</v>
          </cell>
          <cell r="F22">
            <v>0</v>
          </cell>
          <cell r="G22">
            <v>0</v>
          </cell>
          <cell r="H22">
            <v>0</v>
          </cell>
          <cell r="I22">
            <v>0</v>
          </cell>
          <cell r="J22">
            <v>0</v>
          </cell>
          <cell r="K22">
            <v>36436064000</v>
          </cell>
          <cell r="L22">
            <v>0</v>
          </cell>
          <cell r="M22">
            <v>37395800000</v>
          </cell>
        </row>
        <row r="23">
          <cell r="B23" t="str">
            <v>Kegiatan Pembangunan Pagar Sekolah</v>
          </cell>
          <cell r="C23" t="str">
            <v>Kegiatan Panjang  pagar SD yang dibangun</v>
          </cell>
          <cell r="F23">
            <v>3000</v>
          </cell>
          <cell r="G23">
            <v>3900000000</v>
          </cell>
          <cell r="H23">
            <v>3000</v>
          </cell>
          <cell r="I23">
            <v>3900000000</v>
          </cell>
          <cell r="J23">
            <v>3000</v>
          </cell>
          <cell r="K23">
            <v>6169343669</v>
          </cell>
          <cell r="L23">
            <v>4500</v>
          </cell>
          <cell r="M23">
            <v>9582248000</v>
          </cell>
        </row>
        <row r="24">
          <cell r="C24" t="str">
            <v>Kegiatan Panjang  pagar SMP yang dibangun</v>
          </cell>
          <cell r="J24">
            <v>1000</v>
          </cell>
          <cell r="L24">
            <v>1000</v>
          </cell>
          <cell r="M24">
            <v>2132498000</v>
          </cell>
        </row>
        <row r="25">
          <cell r="B25" t="str">
            <v>Kegiatan Pelayanan Pendidikan Gratis</v>
          </cell>
          <cell r="C25" t="str">
            <v>- Jumlah sekolah yang menerima
Dana Operasional Pendidikan
Gratis SD sederajat
- Jumlah sekolah yang menerima Dana
Operasional Pendidikan Gratis sMP</v>
          </cell>
          <cell r="F25">
            <v>247</v>
          </cell>
          <cell r="G25">
            <v>17048434000</v>
          </cell>
          <cell r="H25">
            <v>247</v>
          </cell>
          <cell r="I25">
            <v>18048434000</v>
          </cell>
          <cell r="J25">
            <v>211</v>
          </cell>
          <cell r="K25">
            <v>10598605800</v>
          </cell>
          <cell r="L25">
            <v>211</v>
          </cell>
          <cell r="M25">
            <v>14664204000</v>
          </cell>
        </row>
        <row r="26">
          <cell r="B26" t="str">
            <v>Program Pendidikan Non Formal</v>
          </cell>
          <cell r="C26" t="str">
            <v>ANGKA MELEK HURUF</v>
          </cell>
          <cell r="D26">
            <v>0</v>
          </cell>
          <cell r="E26">
            <v>0</v>
          </cell>
          <cell r="F26">
            <v>97.24</v>
          </cell>
          <cell r="G26">
            <v>317025000</v>
          </cell>
          <cell r="H26">
            <v>97.33</v>
          </cell>
          <cell r="I26">
            <v>309825000</v>
          </cell>
          <cell r="J26">
            <v>97.33</v>
          </cell>
          <cell r="K26">
            <v>861962500</v>
          </cell>
          <cell r="L26">
            <v>97.42</v>
          </cell>
          <cell r="M26">
            <v>1006002500</v>
          </cell>
        </row>
        <row r="27">
          <cell r="B27" t="str">
            <v>Kegiatan Pemberian Bantuan Operasional Pendidikan Non
Formal</v>
          </cell>
          <cell r="C27" t="str">
            <v>Jumlah waraga belajar kejar pakat A,B dan C</v>
          </cell>
          <cell r="F27" t="str">
            <v>n/a</v>
          </cell>
          <cell r="G27" t="str">
            <v>n/a</v>
          </cell>
          <cell r="H27" t="str">
            <v>n/a</v>
          </cell>
          <cell r="I27" t="str">
            <v>n/a</v>
          </cell>
          <cell r="J27" t="str">
            <v>Paket A=40 org,
Pakt B 100 org,
Paket C 125 org</v>
          </cell>
          <cell r="K27">
            <v>395500000</v>
          </cell>
          <cell r="L27" t="str">
            <v>Paket A=30 org,
Pakt B 100 org,
Paket C 200 org</v>
          </cell>
          <cell r="M27">
            <v>510000000</v>
          </cell>
        </row>
        <row r="28">
          <cell r="B28" t="str">
            <v>Kegiatan Pelaksanaan Ujian Sekolah dan Ujian Nasional Kesetaraan</v>
          </cell>
          <cell r="C28" t="str">
            <v>Jumlah peserta ujian kesetaraan</v>
          </cell>
          <cell r="F28" t="str">
            <v>n/a</v>
          </cell>
          <cell r="G28" t="str">
            <v>n/a</v>
          </cell>
          <cell r="H28" t="str">
            <v>n/a</v>
          </cell>
          <cell r="I28" t="str">
            <v>n/a</v>
          </cell>
          <cell r="J28">
            <v>225</v>
          </cell>
          <cell r="K28">
            <v>197902500</v>
          </cell>
          <cell r="L28">
            <v>0</v>
          </cell>
          <cell r="M28">
            <v>0</v>
          </cell>
        </row>
        <row r="29">
          <cell r="B29" t="str">
            <v>Program Peningkatan Mutu Pendidik dan Tenaga Kependidikan</v>
          </cell>
          <cell r="C29" t="str">
            <v>Persentase Peningkatan mutu guru mata pelajaran (%)</v>
          </cell>
          <cell r="D29">
            <v>0</v>
          </cell>
          <cell r="E29">
            <v>0</v>
          </cell>
          <cell r="F29">
            <v>0</v>
          </cell>
          <cell r="G29">
            <v>1713803000</v>
          </cell>
          <cell r="I29">
            <v>1732834100</v>
          </cell>
          <cell r="J29">
            <v>0</v>
          </cell>
          <cell r="K29">
            <v>751749000</v>
          </cell>
          <cell r="M29">
            <v>1957173310</v>
          </cell>
        </row>
        <row r="30">
          <cell r="C30" t="str">
            <v>Guru bersertifikat</v>
          </cell>
          <cell r="F30">
            <v>0.62</v>
          </cell>
          <cell r="H30">
            <v>0.73</v>
          </cell>
          <cell r="J30">
            <v>0.73</v>
          </cell>
          <cell r="L30">
            <v>0.87</v>
          </cell>
        </row>
        <row r="31">
          <cell r="C31" t="str">
            <v>Guru berkualifikasi S-1/D-IV</v>
          </cell>
          <cell r="F31">
            <v>0.86</v>
          </cell>
          <cell r="H31">
            <v>0.89</v>
          </cell>
          <cell r="J31">
            <v>0.89</v>
          </cell>
          <cell r="L31">
            <v>0.92</v>
          </cell>
        </row>
        <row r="32">
          <cell r="C32" t="str">
            <v>Rasio guru:murid SD</v>
          </cell>
          <cell r="F32">
            <v>32</v>
          </cell>
          <cell r="H32">
            <v>32</v>
          </cell>
          <cell r="J32">
            <v>32</v>
          </cell>
          <cell r="L32">
            <v>32</v>
          </cell>
        </row>
        <row r="33">
          <cell r="C33" t="str">
            <v>Rasio guru:murid SMP</v>
          </cell>
          <cell r="F33">
            <v>36</v>
          </cell>
          <cell r="H33">
            <v>36</v>
          </cell>
          <cell r="J33">
            <v>36</v>
          </cell>
          <cell r="L33">
            <v>36</v>
          </cell>
        </row>
        <row r="34">
          <cell r="B34" t="str">
            <v>Kegiatan Pelaksanaan Sertifikasi Pendidik</v>
          </cell>
          <cell r="C34" t="str">
            <v>Jumlah peserta sosialisasi</v>
          </cell>
          <cell r="F34">
            <v>200</v>
          </cell>
          <cell r="G34">
            <v>150000000</v>
          </cell>
          <cell r="H34">
            <v>200</v>
          </cell>
          <cell r="I34">
            <v>150000000</v>
          </cell>
          <cell r="J34">
            <v>206</v>
          </cell>
          <cell r="K34">
            <v>90370000</v>
          </cell>
          <cell r="L34">
            <v>200</v>
          </cell>
          <cell r="M34">
            <v>174005000</v>
          </cell>
        </row>
        <row r="35">
          <cell r="B35" t="str">
            <v>Kegiatan Pembinaan kelompok kerja guru</v>
          </cell>
          <cell r="C35" t="str">
            <v>Jumlah guru pemandu tiap mata pelajaran</v>
          </cell>
          <cell r="F35">
            <v>1685</v>
          </cell>
          <cell r="G35">
            <v>50000000</v>
          </cell>
          <cell r="H35">
            <v>1685</v>
          </cell>
          <cell r="I35">
            <v>50000000</v>
          </cell>
          <cell r="J35">
            <v>362</v>
          </cell>
          <cell r="K35">
            <v>132548000</v>
          </cell>
          <cell r="L35">
            <v>348</v>
          </cell>
          <cell r="M35">
            <v>200000000</v>
          </cell>
        </row>
        <row r="36">
          <cell r="J36">
            <v>362</v>
          </cell>
          <cell r="K36">
            <v>132498000</v>
          </cell>
          <cell r="L36">
            <v>0</v>
          </cell>
        </row>
        <row r="37">
          <cell r="B37" t="str">
            <v>Pengembangan Sistem Penghargaan Dan Perlindungan Terhadap Profesi Pendidik</v>
          </cell>
          <cell r="C37" t="str">
            <v>Jumlah guru mengikuti lomba guru berprestasi</v>
          </cell>
          <cell r="F37">
            <v>94</v>
          </cell>
          <cell r="G37">
            <v>103884000</v>
          </cell>
          <cell r="H37">
            <v>94</v>
          </cell>
          <cell r="I37">
            <v>114272400</v>
          </cell>
          <cell r="J37">
            <v>256</v>
          </cell>
          <cell r="K37">
            <v>119637000</v>
          </cell>
          <cell r="L37">
            <v>94</v>
          </cell>
          <cell r="M37">
            <v>125699640</v>
          </cell>
        </row>
        <row r="38">
          <cell r="B38" t="str">
            <v>Pembinaan Musyawarah Guru Mata Pelajaran</v>
          </cell>
          <cell r="C38" t="str">
            <v>Jumlah guru mata pelajaran yang bermusyawarah</v>
          </cell>
          <cell r="F38">
            <v>512</v>
          </cell>
          <cell r="G38">
            <v>250000000</v>
          </cell>
          <cell r="H38">
            <v>512</v>
          </cell>
          <cell r="I38">
            <v>250000000</v>
          </cell>
          <cell r="J38">
            <v>585</v>
          </cell>
          <cell r="K38">
            <v>138715000</v>
          </cell>
          <cell r="L38">
            <v>512</v>
          </cell>
          <cell r="M38">
            <v>225000000</v>
          </cell>
        </row>
        <row r="39">
          <cell r="B39" t="str">
            <v>Program Manajemen Pelayanan Pendidikan</v>
          </cell>
          <cell r="C39" t="str">
            <v>Persentase angka partisipasi pendidikan tinggi</v>
          </cell>
          <cell r="D39">
            <v>0</v>
          </cell>
          <cell r="E39">
            <v>0</v>
          </cell>
          <cell r="F39">
            <v>0.2</v>
          </cell>
          <cell r="G39">
            <v>20134250000</v>
          </cell>
          <cell r="H39">
            <v>0.2</v>
          </cell>
          <cell r="I39">
            <v>22702250000</v>
          </cell>
          <cell r="J39">
            <v>0.2</v>
          </cell>
          <cell r="K39">
            <v>16324360500</v>
          </cell>
          <cell r="L39">
            <v>0.2</v>
          </cell>
          <cell r="M39">
            <v>25647050000</v>
          </cell>
        </row>
        <row r="40">
          <cell r="B40" t="str">
            <v>Kegiatan Pelaksanaan Kerjasama Secara Kelembagaan Di
Bidang Pendidikan</v>
          </cell>
          <cell r="C40" t="str">
            <v>Jumlah mahasiswa menerima bantuan pendidikan tinggi</v>
          </cell>
          <cell r="F40">
            <v>3233</v>
          </cell>
          <cell r="G40">
            <v>12932000000</v>
          </cell>
          <cell r="H40">
            <v>3875</v>
          </cell>
          <cell r="I40">
            <v>15500000000</v>
          </cell>
          <cell r="J40">
            <v>3875</v>
          </cell>
          <cell r="K40">
            <v>15678905000</v>
          </cell>
          <cell r="L40">
            <v>4490</v>
          </cell>
          <cell r="M40">
            <v>17960000000</v>
          </cell>
        </row>
        <row r="41">
          <cell r="B41" t="str">
            <v>Kegiatan Pembinaan Dewan Pendidikan</v>
          </cell>
          <cell r="C41" t="str">
            <v>Jumlah program dewan pendidikan</v>
          </cell>
          <cell r="F41">
            <v>3</v>
          </cell>
          <cell r="G41">
            <v>450000000</v>
          </cell>
          <cell r="H41">
            <v>3</v>
          </cell>
          <cell r="I41">
            <v>450000000</v>
          </cell>
          <cell r="J41">
            <v>1</v>
          </cell>
          <cell r="K41">
            <v>410187500</v>
          </cell>
          <cell r="L41">
            <v>1</v>
          </cell>
          <cell r="M41">
            <v>450000000</v>
          </cell>
        </row>
        <row r="42">
          <cell r="B42" t="str">
            <v>Penyediaan Jasa Guru PTT dan Guru Kontrak  (Berdasarkan UU ASN berubah nama menjadi P3K)</v>
          </cell>
          <cell r="C42" t="str">
            <v>Jumlah Guru Non PNS Upahjasa daerah terpencil dan guru agama menerima Insentif</v>
          </cell>
          <cell r="M42">
            <v>6057650000</v>
          </cell>
        </row>
        <row r="43">
          <cell r="C43" t="str">
            <v>Upah jasa Tenaga Kependiikan</v>
          </cell>
          <cell r="J43">
            <v>89</v>
          </cell>
          <cell r="L43">
            <v>248</v>
          </cell>
        </row>
        <row r="44">
          <cell r="C44" t="str">
            <v>Upah jasa  guru daerah terpencil</v>
          </cell>
          <cell r="J44">
            <v>146</v>
          </cell>
          <cell r="L44">
            <v>117</v>
          </cell>
        </row>
        <row r="45">
          <cell r="C45" t="str">
            <v>Upah jasa guru agama</v>
          </cell>
          <cell r="J45">
            <v>52</v>
          </cell>
          <cell r="L45">
            <v>50</v>
          </cell>
        </row>
        <row r="46">
          <cell r="C46" t="str">
            <v>Honor daerah</v>
          </cell>
          <cell r="J46">
            <v>0</v>
          </cell>
          <cell r="L46">
            <v>8</v>
          </cell>
        </row>
        <row r="47">
          <cell r="B47" t="str">
            <v>DINAS KESEHATAN</v>
          </cell>
        </row>
        <row r="48">
          <cell r="B48" t="str">
            <v>Program Standarisasi Pelayanan Kesehatan</v>
          </cell>
          <cell r="C48" t="str">
            <v>Peningkatan Pelayanan Standarisasi Kesehatan</v>
          </cell>
          <cell r="D48" t="str">
            <v>- 7
- 50</v>
          </cell>
          <cell r="F48">
            <v>17</v>
          </cell>
          <cell r="G48">
            <v>5964590750</v>
          </cell>
          <cell r="H48">
            <v>17</v>
          </cell>
          <cell r="I48">
            <v>6031791325</v>
          </cell>
          <cell r="K48">
            <v>13899362040</v>
          </cell>
          <cell r="M48">
            <v>5706663750</v>
          </cell>
        </row>
        <row r="49">
          <cell r="B49" t="str">
            <v>Kegiatan Evaluasi Dan Pengembangan Standar Pelayanan
Kesehatan</v>
          </cell>
          <cell r="C49" t="str">
            <v xml:space="preserve"> Jumlah masyarakat yang memiliki JKN</v>
          </cell>
          <cell r="F49">
            <v>1</v>
          </cell>
          <cell r="G49">
            <v>5000000000</v>
          </cell>
          <cell r="H49">
            <v>1</v>
          </cell>
          <cell r="I49">
            <v>5000000000</v>
          </cell>
          <cell r="J49">
            <v>1</v>
          </cell>
          <cell r="K49">
            <v>12361681540</v>
          </cell>
          <cell r="L49">
            <v>1</v>
          </cell>
          <cell r="M49">
            <v>5000000000</v>
          </cell>
        </row>
        <row r="50">
          <cell r="B50" t="str">
            <v xml:space="preserve">Kegiatan Peningkatan Kualitas Pelayanan Kesehatan </v>
          </cell>
          <cell r="C50" t="str">
            <v>Jumlah Puskesmas yang terakreditasi (PKM)</v>
          </cell>
          <cell r="F50">
            <v>5</v>
          </cell>
          <cell r="G50">
            <v>689590750</v>
          </cell>
          <cell r="H50">
            <v>3</v>
          </cell>
          <cell r="I50">
            <v>600000000</v>
          </cell>
          <cell r="J50">
            <v>3</v>
          </cell>
          <cell r="K50">
            <v>1274316000</v>
          </cell>
          <cell r="L50">
            <v>2</v>
          </cell>
          <cell r="M50">
            <v>400000000</v>
          </cell>
        </row>
        <row r="51">
          <cell r="C51" t="str">
            <v>Pembinaan SP2TP (PKM)</v>
          </cell>
          <cell r="F51">
            <v>17</v>
          </cell>
          <cell r="G51">
            <v>20000000</v>
          </cell>
          <cell r="H51">
            <v>17</v>
          </cell>
          <cell r="I51">
            <v>15000000</v>
          </cell>
          <cell r="J51">
            <v>17</v>
          </cell>
          <cell r="L51">
            <v>17</v>
          </cell>
          <cell r="M51">
            <v>15000000</v>
          </cell>
        </row>
        <row r="52">
          <cell r="C52" t="str">
            <v>Pembinaan Manajemen Puskesmas (PKM)</v>
          </cell>
          <cell r="F52">
            <v>17</v>
          </cell>
          <cell r="G52">
            <v>12415000</v>
          </cell>
          <cell r="H52">
            <v>17</v>
          </cell>
          <cell r="I52">
            <v>14898000</v>
          </cell>
          <cell r="J52">
            <v>17</v>
          </cell>
          <cell r="L52">
            <v>17</v>
          </cell>
        </row>
        <row r="53">
          <cell r="C53" t="str">
            <v>Pembinaan tenaga teladan (PKM)</v>
          </cell>
          <cell r="F53">
            <v>17</v>
          </cell>
          <cell r="G53">
            <v>52900375</v>
          </cell>
          <cell r="H53">
            <v>17</v>
          </cell>
          <cell r="I53">
            <v>58190412.5</v>
          </cell>
          <cell r="J53">
            <v>17</v>
          </cell>
          <cell r="L53">
            <v>17</v>
          </cell>
        </row>
        <row r="54">
          <cell r="C54" t="str">
            <v>Penilaian tenaga teladan (PKM)</v>
          </cell>
          <cell r="F54">
            <v>17</v>
          </cell>
          <cell r="G54">
            <v>52900375</v>
          </cell>
          <cell r="H54">
            <v>17</v>
          </cell>
          <cell r="I54">
            <v>58190412.5</v>
          </cell>
          <cell r="J54">
            <v>17</v>
          </cell>
          <cell r="L54">
            <v>17</v>
          </cell>
        </row>
        <row r="55">
          <cell r="C55" t="str">
            <v>Penyusunan makalah tenaga 
kesehatan (PKM)</v>
          </cell>
          <cell r="F55">
            <v>17</v>
          </cell>
          <cell r="G55">
            <v>1375000</v>
          </cell>
          <cell r="H55">
            <v>17</v>
          </cell>
          <cell r="I55">
            <v>1512500</v>
          </cell>
          <cell r="J55">
            <v>17</v>
          </cell>
          <cell r="L55">
            <v>17</v>
          </cell>
          <cell r="M55">
            <v>1663750</v>
          </cell>
        </row>
        <row r="56">
          <cell r="B56" t="str">
            <v>Kegiatan Peningkatan Standarisasi Pelayanan Kesehatan</v>
          </cell>
          <cell r="C56" t="str">
            <v>Jumlah masyarakat yang mendapatkan pelayanan</v>
          </cell>
          <cell r="J56">
            <v>1</v>
          </cell>
          <cell r="K56">
            <v>1033891500</v>
          </cell>
          <cell r="L56">
            <v>1</v>
          </cell>
          <cell r="M56">
            <v>200000000</v>
          </cell>
        </row>
        <row r="57">
          <cell r="B57" t="str">
            <v>Program pengadaan, peningkatan dan perbaikan sarana dan prasarana puskesmas/ puskemas pembantu dan jaringannya</v>
          </cell>
          <cell r="C57" t="str">
            <v>Peningkatan dan Perbaikan Sarana dan Prasarana Puskesmas/Puskesmas Pembantu dan Jaringannya</v>
          </cell>
          <cell r="D57">
            <v>15</v>
          </cell>
          <cell r="F57">
            <v>15</v>
          </cell>
          <cell r="G57">
            <v>23513084679</v>
          </cell>
          <cell r="J57">
            <v>17</v>
          </cell>
          <cell r="K57">
            <v>16019868600</v>
          </cell>
          <cell r="L57">
            <v>17</v>
          </cell>
          <cell r="M57">
            <v>18005955000</v>
          </cell>
        </row>
        <row r="58">
          <cell r="B58" t="str">
            <v>Kegiatan Pembangunan Puskesmas</v>
          </cell>
          <cell r="C58" t="str">
            <v>Jumlah Puskesmas yang Terbangun</v>
          </cell>
          <cell r="J58">
            <v>0</v>
          </cell>
          <cell r="K58">
            <v>4708000000</v>
          </cell>
          <cell r="L58">
            <v>0</v>
          </cell>
          <cell r="M58">
            <v>0</v>
          </cell>
        </row>
        <row r="59">
          <cell r="B59" t="str">
            <v>Kegiatan Pembangunan Puskesmas Pembantu</v>
          </cell>
          <cell r="C59" t="str">
            <v>Pembangunan Puskesmas Pembantu (pustu)</v>
          </cell>
          <cell r="J59">
            <v>0</v>
          </cell>
          <cell r="K59">
            <v>990760100</v>
          </cell>
          <cell r="L59">
            <v>1</v>
          </cell>
          <cell r="M59">
            <v>530000000</v>
          </cell>
        </row>
        <row r="60">
          <cell r="B60" t="str">
            <v>KegiatanPengadaan Puskesmas Keliling</v>
          </cell>
          <cell r="C60" t="str">
            <v>Jumlah Puskesmas keliling yang diadakan</v>
          </cell>
          <cell r="J60">
            <v>0</v>
          </cell>
          <cell r="K60">
            <v>2403800000</v>
          </cell>
          <cell r="L60">
            <v>3</v>
          </cell>
          <cell r="M60">
            <v>1650000000</v>
          </cell>
        </row>
        <row r="61">
          <cell r="B61" t="str">
            <v>Kegiatan Pengadaan Sarana dan Prasarana Puskesmas</v>
          </cell>
          <cell r="C61" t="str">
            <v>Jumlah sarana dan prasarana puskesmas yang diadakan</v>
          </cell>
          <cell r="J61">
            <v>10</v>
          </cell>
          <cell r="K61">
            <v>6611171000</v>
          </cell>
          <cell r="L61">
            <v>20</v>
          </cell>
          <cell r="M61">
            <v>4000000000</v>
          </cell>
        </row>
        <row r="62">
          <cell r="B62" t="str">
            <v>Program kemitraan peningkatan pelayanan kesehatan</v>
          </cell>
          <cell r="C62" t="str">
            <v>Peningkatan pelayanan
kesehatan</v>
          </cell>
          <cell r="D62">
            <v>150000</v>
          </cell>
          <cell r="F62">
            <v>150000</v>
          </cell>
          <cell r="G62">
            <v>17723016700</v>
          </cell>
          <cell r="J62">
            <v>0</v>
          </cell>
          <cell r="K62">
            <v>39730926000</v>
          </cell>
          <cell r="M62">
            <v>19475136000</v>
          </cell>
        </row>
        <row r="63">
          <cell r="B63" t="str">
            <v>Kegiatan Kemitraan Asuransi Kesehatan Masyarakat</v>
          </cell>
          <cell r="C63" t="str">
            <v>Jumlah Penduduk yang belum memiliki Jaminan Kesehatan (jiwa)</v>
          </cell>
          <cell r="J63">
            <v>68736</v>
          </cell>
          <cell r="K63">
            <v>39520926000</v>
          </cell>
          <cell r="L63">
            <v>68736</v>
          </cell>
          <cell r="M63">
            <v>18971136000</v>
          </cell>
        </row>
        <row r="64">
          <cell r="B64" t="str">
            <v>Program Pengadaan, Peningkatan Sarana Dan Prasarana Rumah Sakit/ Rumah Sakit Jiwa/Rumah Sakit Paru-Paru/  Rumah Sakit Mata</v>
          </cell>
          <cell r="C64" t="str">
            <v>Peningkatan sarana dan
prasarana rumah sakit</v>
          </cell>
          <cell r="K64">
            <v>1300500000</v>
          </cell>
          <cell r="M64">
            <v>13030000000</v>
          </cell>
        </row>
        <row r="65">
          <cell r="B65" t="str">
            <v>Pembangunan Rumah Sakit</v>
          </cell>
          <cell r="C65" t="str">
            <v>Jumlah dokumen hasil studi
kelayakan pendirian rumah sakit</v>
          </cell>
          <cell r="K65">
            <v>816000000</v>
          </cell>
          <cell r="M65">
            <v>10950000000</v>
          </cell>
        </row>
        <row r="66">
          <cell r="B66" t="str">
            <v>DINAS PU</v>
          </cell>
        </row>
        <row r="67">
          <cell r="B67" t="str">
            <v>Program pembangunan jalan dan jembatan</v>
          </cell>
          <cell r="C67" t="str">
            <v>Jumlah jembatan dalam kondisi baik (unit)</v>
          </cell>
          <cell r="D67">
            <v>163</v>
          </cell>
          <cell r="E67">
            <v>202114968693</v>
          </cell>
          <cell r="F67">
            <v>173</v>
          </cell>
          <cell r="G67">
            <v>177466055509</v>
          </cell>
          <cell r="K67">
            <v>112554092420</v>
          </cell>
          <cell r="M67">
            <v>124500000000</v>
          </cell>
        </row>
        <row r="68">
          <cell r="C68" t="str">
            <v>Proporsi panjang jaringan jalan dalam kondisi baik (km)</v>
          </cell>
          <cell r="D68">
            <v>1329.79</v>
          </cell>
          <cell r="F68">
            <v>1396.28</v>
          </cell>
        </row>
        <row r="69">
          <cell r="B69" t="str">
            <v>Pembangunan Jalan</v>
          </cell>
          <cell r="C69" t="str">
            <v>Panjang Jalan ditingkatkan -
Aspal  (Km)</v>
          </cell>
          <cell r="J69">
            <v>28.5</v>
          </cell>
          <cell r="K69">
            <v>106392492420</v>
          </cell>
          <cell r="L69">
            <v>28.5</v>
          </cell>
          <cell r="M69">
            <v>120000000000</v>
          </cell>
        </row>
        <row r="70">
          <cell r="B70" t="str">
            <v>Pembangunan Jembatan</v>
          </cell>
          <cell r="C70" t="str">
            <v>Jumlah jembatan yang dibangun
(Unit)</v>
          </cell>
          <cell r="J70">
            <v>4</v>
          </cell>
          <cell r="K70">
            <v>6161600000</v>
          </cell>
          <cell r="L70">
            <v>4</v>
          </cell>
          <cell r="M70">
            <v>4500000000</v>
          </cell>
        </row>
        <row r="71">
          <cell r="B71" t="str">
            <v>Program Pengembangan dan Pengelolaan Jaringan Irigasi, Rawa dan Jaringan Pengairan lainnya</v>
          </cell>
          <cell r="D71">
            <v>51.21</v>
          </cell>
          <cell r="E71">
            <v>20858270705</v>
          </cell>
          <cell r="F71">
            <v>53.18</v>
          </cell>
          <cell r="G71">
            <v>23772109678</v>
          </cell>
          <cell r="K71">
            <v>45879818000</v>
          </cell>
          <cell r="M71">
            <v>48015230000</v>
          </cell>
        </row>
        <row r="73">
          <cell r="B73" t="str">
            <v xml:space="preserve">Kegiatan Pembangunan Jaringan Air Bersih/Air Minum </v>
          </cell>
          <cell r="C73" t="str">
            <v>Jumlah kegiatan pembangunanair bersih/minum</v>
          </cell>
          <cell r="J73">
            <v>6</v>
          </cell>
          <cell r="K73">
            <v>5382500000</v>
          </cell>
          <cell r="L73">
            <v>5</v>
          </cell>
          <cell r="M73">
            <v>690000000</v>
          </cell>
        </row>
        <row r="74">
          <cell r="B74" t="str">
            <v>Pembangunan Reservoir</v>
          </cell>
          <cell r="C74" t="str">
            <v>Jumlah kegiatan pembangunan
reservoir</v>
          </cell>
          <cell r="J74">
            <v>6</v>
          </cell>
          <cell r="K74">
            <v>2866000000</v>
          </cell>
          <cell r="L74">
            <v>6</v>
          </cell>
          <cell r="M74">
            <v>90000000</v>
          </cell>
        </row>
        <row r="75">
          <cell r="B75" t="str">
            <v>Pembangunan Jaringan Irigasi</v>
          </cell>
          <cell r="C75" t="str">
            <v>Panjang jaringan yang
ditingkatkan (km)</v>
          </cell>
          <cell r="J75">
            <v>20</v>
          </cell>
          <cell r="K75">
            <v>28893618000</v>
          </cell>
          <cell r="L75">
            <v>20</v>
          </cell>
          <cell r="M75">
            <v>35000000000</v>
          </cell>
        </row>
        <row r="76">
          <cell r="B76" t="str">
            <v>Pembangunan Bendung</v>
          </cell>
          <cell r="C76" t="str">
            <v>Jumlah bendung yang dibangun</v>
          </cell>
          <cell r="J76">
            <v>5</v>
          </cell>
          <cell r="K76">
            <v>5681000000</v>
          </cell>
          <cell r="L76">
            <v>5</v>
          </cell>
          <cell r="M76">
            <v>10000000000</v>
          </cell>
        </row>
        <row r="77">
          <cell r="B77" t="str">
            <v>DINAS PERTANIAN</v>
          </cell>
        </row>
        <row r="78">
          <cell r="B78" t="str">
            <v>Program peningkatan produksi hasil peternakan</v>
          </cell>
          <cell r="C78" t="str">
            <v>Jumlah Populasi ternak Besar.
Jumlah Populasi ternak Kecil.
Jumlah Populasi Unggas</v>
          </cell>
          <cell r="D78" t="str">
            <v>- Jumlah populasi sapi = 14.010
- Jumlah populasi kambing = 10.326
- Jumlah populasi ayam = 382.503</v>
          </cell>
          <cell r="F78" t="str">
            <v>- Jumlah populasi sapi = 15.021.000
- Jumlah populasi kambing = 13.454.000
- Jumlah populasi ayam = 1.446.811.000</v>
          </cell>
          <cell r="G78">
            <v>4714885000</v>
          </cell>
          <cell r="J78" t="str">
            <v>Ternak Besar = 17818 ekor
Ternak Kecil = 31.27 ekor
Unggas = 462.767 ekor</v>
          </cell>
          <cell r="K78">
            <v>3363726000</v>
          </cell>
          <cell r="L78" t="str">
            <v>Ternak Besar = 20.302 ekor. 
Ternak Kecil = 33.027 ekor.
Unggas = 472.023 ekor</v>
          </cell>
          <cell r="M78">
            <v>3825000000</v>
          </cell>
        </row>
        <row r="79">
          <cell r="B79" t="str">
            <v>Pembibitan Dan Perawatan Ternak</v>
          </cell>
          <cell r="C79" t="str">
            <v>Jumlah ternak sapi yandigemukkan (ekor)</v>
          </cell>
          <cell r="J79">
            <v>500</v>
          </cell>
          <cell r="K79">
            <v>3274000000</v>
          </cell>
          <cell r="L79">
            <v>500</v>
          </cell>
          <cell r="M79">
            <v>3720000000</v>
          </cell>
        </row>
        <row r="80">
          <cell r="B80" t="str">
            <v>Program Pengembangan Prasarana dan Sarana Pertanian</v>
          </cell>
          <cell r="C80" t="str">
            <v>Jumlah Alsintan yang diadakan. Panjang jaringan irigasi desa yang
dibangun/direhab. Panjang
Jalan Usaha Tani/ Jalan Produksi yang dibentuk/ditingkatkan</v>
          </cell>
          <cell r="D80" t="str">
            <v>1,49</v>
          </cell>
          <cell r="E80">
            <v>0</v>
          </cell>
          <cell r="J80" t="str">
            <v>Alsintan=300
Unit. Jides=10
Km.Luas cetak
sawah baru = 0 Ha</v>
          </cell>
          <cell r="K80">
            <v>19453303350</v>
          </cell>
          <cell r="L80" t="str">
            <v>Alsintan=652 Unit.
Jides=16 Km.Luas
cetak sawah baru
= 500 Ha</v>
          </cell>
          <cell r="M80">
            <v>28570000000</v>
          </cell>
        </row>
        <row r="81">
          <cell r="B81" t="str">
            <v>Kegiatan Pengembangan/Rehabilitasi  Sumber-Sumber Air</v>
          </cell>
          <cell r="C81" t="str">
            <v>Panjang jides yang dibangun/rehab (km)</v>
          </cell>
          <cell r="J81">
            <v>6</v>
          </cell>
          <cell r="K81">
            <v>9522189700</v>
          </cell>
          <cell r="L81">
            <v>6</v>
          </cell>
          <cell r="M81">
            <v>2000000000</v>
          </cell>
        </row>
        <row r="82">
          <cell r="B82" t="str">
            <v>Kegiatan Fasilitasi Dan Penyediaan Alat Dan Mesin Pertanaian</v>
          </cell>
          <cell r="C82" t="str">
            <v>Jumlah Pengadaan Alsintan (unit)</v>
          </cell>
          <cell r="J82">
            <v>200</v>
          </cell>
          <cell r="K82">
            <v>2863900000</v>
          </cell>
          <cell r="L82">
            <v>350</v>
          </cell>
          <cell r="M82">
            <v>10250000000</v>
          </cell>
        </row>
        <row r="83">
          <cell r="B83" t="str">
            <v>Kegiatan Pembangunan Dan Peningkatan Jalan Usaha Tani</v>
          </cell>
          <cell r="C83" t="str">
            <v>Panjang Jalan Usaha Tani yang
dibangun/ditingkatkan</v>
          </cell>
          <cell r="J83">
            <v>25</v>
          </cell>
          <cell r="K83">
            <v>3803413150</v>
          </cell>
          <cell r="L83">
            <v>25</v>
          </cell>
          <cell r="M83">
            <v>3750000000</v>
          </cell>
        </row>
        <row r="84">
          <cell r="B84" t="str">
            <v>Kegiatan Pembangunan Dan Peningkatan Jalan Produksi</v>
          </cell>
          <cell r="C84" t="str">
            <v>Panjang jalan Produksi yang
dibangun/ditingkatkan (km)</v>
          </cell>
          <cell r="J84">
            <v>12</v>
          </cell>
          <cell r="K84">
            <v>2189500000</v>
          </cell>
          <cell r="L84">
            <v>15</v>
          </cell>
          <cell r="M84">
            <v>2250000000</v>
          </cell>
        </row>
        <row r="85">
          <cell r="B85" t="str">
            <v>Program Peningkatan Produksi Tanaman Perkebunan</v>
          </cell>
          <cell r="C85" t="str">
            <v>Jumlah Produksi Lada (ton)
Jumlah Produksi Kakao (ton)
Jumlah Produksi Kelapa Sawit (ton)</v>
          </cell>
          <cell r="D85" t="str">
            <v>3854
12400
245630</v>
          </cell>
          <cell r="E85">
            <v>0</v>
          </cell>
          <cell r="F85" t="str">
            <v>4.094.000
13.597.000
258.364.000</v>
          </cell>
          <cell r="G85">
            <v>518827500</v>
          </cell>
          <cell r="J85" t="str">
            <v>4.301
16.147
285.102</v>
          </cell>
          <cell r="K85">
            <v>5326616250</v>
          </cell>
          <cell r="L85" t="str">
            <v>4.336
17.995
304.621</v>
          </cell>
          <cell r="M85">
            <v>25089952200</v>
          </cell>
        </row>
        <row r="86">
          <cell r="B86" t="str">
            <v>Kegiatan Ekstensifikasi, Intensifikasi Dan Peremajaan
Tanaman Kakao</v>
          </cell>
          <cell r="C86" t="str">
            <v>Jumlah Luasan Tanaman Kakao
yang diidentifikasikan /direhabilitasi/diremajakan (Ha)</v>
          </cell>
          <cell r="J86">
            <v>2000</v>
          </cell>
          <cell r="K86">
            <v>4258101250</v>
          </cell>
          <cell r="L86">
            <v>20000</v>
          </cell>
          <cell r="M86">
            <v>22879952200</v>
          </cell>
        </row>
        <row r="87">
          <cell r="B87" t="str">
            <v>DINAS KELAUTAN DAN PERIKANAN</v>
          </cell>
        </row>
        <row r="88">
          <cell r="B88" t="str">
            <v>Program Pengembangan Budidaya Perikanan</v>
          </cell>
          <cell r="C88" t="str">
            <v>Jumlah produksi
Perikanan Budidaya (ton)</v>
          </cell>
          <cell r="D88">
            <v>42922</v>
          </cell>
          <cell r="F88">
            <v>44210000</v>
          </cell>
          <cell r="G88">
            <v>1657296400</v>
          </cell>
          <cell r="J88">
            <v>45497</v>
          </cell>
          <cell r="K88">
            <v>6339004650</v>
          </cell>
          <cell r="L88">
            <v>45497</v>
          </cell>
        </row>
        <row r="89">
          <cell r="B89" t="str">
            <v>Kegiatan Pembangunan Jalan Produksi Tambak</v>
          </cell>
          <cell r="C89" t="str">
            <v>Jumlah jalan produksi tambak
yang dibangun (km)</v>
          </cell>
          <cell r="J89">
            <v>25</v>
          </cell>
          <cell r="K89">
            <v>2203740000</v>
          </cell>
        </row>
        <row r="90">
          <cell r="B90" t="str">
            <v xml:space="preserve">Kegiatan Pembangunan Jembatan Tambak Dan Plat Duiker </v>
          </cell>
          <cell r="C90" t="str">
            <v>Jumlah jembatan tambak yang
dibangun (unit)</v>
          </cell>
          <cell r="J90">
            <v>5</v>
          </cell>
          <cell r="K90">
            <v>1763110000</v>
          </cell>
          <cell r="L90">
            <v>5</v>
          </cell>
        </row>
        <row r="91">
          <cell r="B91" t="str">
            <v>Kegiatan Pembangunan/Rehabilitasi  Sarana Prasarana
Budidaya</v>
          </cell>
          <cell r="C91" t="str">
            <v>Jumlah Balai Benih Ikan yang
direhab/dibangun (unit/paket)</v>
          </cell>
          <cell r="J91">
            <v>1</v>
          </cell>
          <cell r="K91">
            <v>1705889650</v>
          </cell>
          <cell r="L91">
            <v>1</v>
          </cell>
        </row>
        <row r="92">
          <cell r="B92" t="str">
            <v>Program pengembangan perikanan tangkap</v>
          </cell>
          <cell r="C92" t="str">
            <v>Jumlah produksi Perikanan Tangkap (ton)</v>
          </cell>
          <cell r="D92">
            <v>8659</v>
          </cell>
          <cell r="F92">
            <v>8702300</v>
          </cell>
          <cell r="G92">
            <v>7416554300</v>
          </cell>
          <cell r="J92">
            <v>8745.59</v>
          </cell>
          <cell r="K92">
            <v>11289630650</v>
          </cell>
        </row>
        <row r="93">
          <cell r="B93" t="str">
            <v>Kegiatan Pembangunan Tempat Pelelangan Ikan</v>
          </cell>
          <cell r="C93" t="str">
            <v>Jumlah Tambatan,TPI,fasilitas
pokok dan penunjang PPI yang
dibangun,direhab (Unit)</v>
          </cell>
          <cell r="J93">
            <v>1</v>
          </cell>
          <cell r="K93">
            <v>5468253325</v>
          </cell>
          <cell r="L93">
            <v>1</v>
          </cell>
        </row>
        <row r="94">
          <cell r="B94" t="str">
            <v>Kegiatan Pegembangan Sarana Prasarana Penangkapan Ikan</v>
          </cell>
          <cell r="C94" t="str">
            <v>Jumlah Bantuan Mesin
Ketinting/Mesin tempel yang diadakan (Unit)</v>
          </cell>
          <cell r="J94">
            <v>40</v>
          </cell>
          <cell r="K94">
            <v>1662219000</v>
          </cell>
          <cell r="L94">
            <v>40</v>
          </cell>
        </row>
        <row r="95">
          <cell r="B95" t="str">
            <v>Kegiatan Pembangunan/Penerapan Teknologi Perikanan
Tangkap</v>
          </cell>
          <cell r="C95" t="str">
            <v>Jumlah apartemen ikan yang
diadakan (Unit)</v>
          </cell>
          <cell r="J95">
            <v>2</v>
          </cell>
          <cell r="K95">
            <v>1769000000</v>
          </cell>
          <cell r="L95">
            <v>2</v>
          </cell>
        </row>
        <row r="96">
          <cell r="B96" t="str">
            <v>Program Optimalisasi pengelolaan dan pemasaran produksi perikanan</v>
          </cell>
          <cell r="C96" t="str">
            <v>Jumlah produksi
Pengolahan
ikan  (ton)</v>
          </cell>
          <cell r="D96">
            <v>302.39999999999998</v>
          </cell>
          <cell r="F96">
            <v>303750</v>
          </cell>
          <cell r="G96">
            <v>1482852500</v>
          </cell>
          <cell r="J96">
            <v>305.27</v>
          </cell>
          <cell r="K96">
            <v>1919115000</v>
          </cell>
          <cell r="L96">
            <v>305.27</v>
          </cell>
        </row>
        <row r="97">
          <cell r="B97" t="str">
            <v>Kegiatan Optimalisasi Pengelolaan Dan Pemasaran Hasil
Perikanan</v>
          </cell>
          <cell r="C97" t="str">
            <v>Jumlah Sarana prasarana pokok
dan Pendukung Industri perikanan yang dibangun/direhab/diadakan (Unit)</v>
          </cell>
          <cell r="J97">
            <v>20</v>
          </cell>
          <cell r="K97">
            <v>1426630000</v>
          </cell>
          <cell r="L97">
            <v>20</v>
          </cell>
        </row>
        <row r="98">
          <cell r="B98" t="str">
            <v>DPMPTSP</v>
          </cell>
        </row>
        <row r="99">
          <cell r="B99" t="str">
            <v>Program Peningkatan Promosi dan Kerjasama Investasi</v>
          </cell>
          <cell r="C99" t="str">
            <v>- persentase jumlah promosi yang dilaksanakan
- Nilai investasi PMA $ dan PMDN Rp.</v>
          </cell>
          <cell r="D99" t="str">
            <v>0</v>
          </cell>
          <cell r="E99">
            <v>0</v>
          </cell>
          <cell r="F99" t="str">
            <v>0</v>
          </cell>
          <cell r="G99">
            <v>334386400</v>
          </cell>
          <cell r="K99">
            <v>543029000</v>
          </cell>
          <cell r="M99">
            <v>557902300</v>
          </cell>
        </row>
        <row r="100">
          <cell r="B100" t="str">
            <v>Kegiatan Penyelenggaraan Pameran Investasi</v>
          </cell>
          <cell r="C100" t="str">
            <v>Jumlah keikutsertaan pameran
investasi tingkat propinsi
regional dan nasional</v>
          </cell>
          <cell r="K100">
            <v>331030000</v>
          </cell>
          <cell r="M100">
            <v>0</v>
          </cell>
        </row>
        <row r="101">
          <cell r="B101" t="str">
            <v>Program Peningkatan Iklim Investasi dan Realisasi Investasi</v>
          </cell>
          <cell r="C101" t="str">
            <v>Jumlah minat dan rencana investasi (investor)</v>
          </cell>
          <cell r="D101">
            <v>25</v>
          </cell>
          <cell r="E101">
            <v>0</v>
          </cell>
          <cell r="F101">
            <v>30</v>
          </cell>
          <cell r="G101">
            <v>91747600</v>
          </cell>
          <cell r="K101">
            <v>237077000</v>
          </cell>
          <cell r="M101">
            <v>519097000</v>
          </cell>
        </row>
        <row r="102">
          <cell r="B102" t="str">
            <v>Memfasilitasi Dan Koordinasi Kerjasama Di Bidang Investasi</v>
          </cell>
          <cell r="C102" t="str">
            <v>Jumlah UMKM perusahaan yangdifasilitasi</v>
          </cell>
          <cell r="K102">
            <v>73879000</v>
          </cell>
        </row>
        <row r="103">
          <cell r="B103" t="str">
            <v>Penyusunan Cetak Biru (Master Plan) Pengembangan Penanaman Modal</v>
          </cell>
          <cell r="C103" t="str">
            <v>Database bidang penanaman
modal</v>
          </cell>
          <cell r="K103">
            <v>84596000</v>
          </cell>
        </row>
        <row r="104">
          <cell r="B104" t="str">
            <v>Program Pengawasan dan Pengendalian PM dan PTSP</v>
          </cell>
          <cell r="C104" t="str">
            <v>persentase PMA dan PMDN yang dibina</v>
          </cell>
          <cell r="D104" t="str">
            <v>0</v>
          </cell>
          <cell r="E104">
            <v>0</v>
          </cell>
          <cell r="F104" t="str">
            <v>0</v>
          </cell>
          <cell r="G104">
            <v>0</v>
          </cell>
          <cell r="K104">
            <v>0</v>
          </cell>
        </row>
      </sheetData>
      <sheetData sheetId="9" refreshError="1">
        <row r="3">
          <cell r="B3" t="str">
            <v>Program Pendidikan Anak Usia Dini</v>
          </cell>
          <cell r="C3" t="str">
            <v>APK PAUD formal dan Non Formal</v>
          </cell>
          <cell r="D3">
            <v>0.39</v>
          </cell>
          <cell r="E3">
            <v>3485152500</v>
          </cell>
          <cell r="F3">
            <v>0.44</v>
          </cell>
          <cell r="G3">
            <v>22097497500</v>
          </cell>
          <cell r="H3">
            <v>0.49</v>
          </cell>
          <cell r="I3">
            <v>14843297500</v>
          </cell>
          <cell r="J3">
            <v>0.54</v>
          </cell>
          <cell r="K3">
            <v>19009952500</v>
          </cell>
          <cell r="L3">
            <v>0.59</v>
          </cell>
          <cell r="M3">
            <v>18809952500</v>
          </cell>
          <cell r="N3">
            <v>0.64</v>
          </cell>
          <cell r="O3">
            <v>14118642500</v>
          </cell>
        </row>
        <row r="4">
          <cell r="B4" t="str">
            <v>Program Wajib Belajar Pendidikan Dasar Sembilan Tahun</v>
          </cell>
          <cell r="C4" t="str">
            <v>Peningkatan
AK,AM,APK,
APM,APS,
Penurunan
APtS</v>
          </cell>
          <cell r="D4" t="str">
            <v>- AK SD 99,24, AK SMP 98,58,
-AM SD 89,81, AM SMP
92,90
'- APK SD 107,8, APK SMP 102,03
- APM SD 99,02, APM SMP 80,80
- APS 7-12 tahun 95,08
- APS 13-15 tahun 96,56
- APtS SD 0,07, APtS SMP 0,47</v>
          </cell>
          <cell r="E4">
            <v>92125222831</v>
          </cell>
          <cell r="F4" t="str">
            <v>- AK SD 99,34, AK SMP
98,70, 
- AM SD 89,96, AM SMP 93,16
'- APK SD 108,3, APK SMP 103,02
- APM SD 99,03, APM SMP 80,96 
- APS 7-12 tahun 95,76
- APS 13-15 tahun 96,41
- APtS SD 0,25, APtS SMP 0,44</v>
          </cell>
          <cell r="G4">
            <v>55852756420</v>
          </cell>
          <cell r="H4" t="str">
            <v>- AK SD 99,44, AK SMP
98,87, AM SD 90,22, AM SMP 93,54
- APK SD 108,6, APK SMP 104,03
- APM SD 99,10, APM SMP 81,34
- APS 7-12 tahun 95,22
- APS 13-15 tahun 96,44
- APtS SD 0,23 APtS SMP 0,39</v>
          </cell>
          <cell r="I4">
            <v>84451496662</v>
          </cell>
          <cell r="J4" t="str">
            <v>- AK SD 99,54, AK SMP
99,05, AM SD 90,06, AM
SMP 95,68
- APK SD 108,9, APK SMP 105,04
- APM SD 99,20, APM SMP 81,51
- APS 7-12 tahun 95,67
- APS 13-15 tahun 96,46
- APtS SD 0,21
- APtS SMP 0,35</v>
          </cell>
          <cell r="K4">
            <v>88145130928</v>
          </cell>
          <cell r="L4" t="str">
            <v>- AK SD 99,62, AK SMP 99,13, 
- AM SD 90,08, AM SMP 96,49
- APK SD 109,2, APK SMP 106,06
- APM SD 99,25, APM SMP 81,58
- APS 7-12 tahun 96,13
- APS 13-15 tahun 96,50
- APtS SD 0,19, APtS
SMP 0,32</v>
          </cell>
          <cell r="M4">
            <v>88137598620</v>
          </cell>
          <cell r="N4" t="str">
            <v>- AK SD 99,70, AK SMP
99,46, 
- AM SD 91,09, AM SMP 96,75
- APK SD 109,7, APK SMP 107,50
- APM SD 99,30, APM SMP 81,90
- APS 7-12 tahun 96,05
- APS 13-15 tahun 97,22
- APtS SD 0,17
- APtS SMP 0,26</v>
          </cell>
          <cell r="O4">
            <v>79316069082</v>
          </cell>
        </row>
        <row r="5">
          <cell r="B5" t="str">
            <v>Program Pendidikan Non Formal</v>
          </cell>
          <cell r="C5" t="str">
            <v>ANGKA MELEK HURUF</v>
          </cell>
          <cell r="D5">
            <v>97.15</v>
          </cell>
          <cell r="E5">
            <v>105080000</v>
          </cell>
          <cell r="F5">
            <v>97.24</v>
          </cell>
          <cell r="G5">
            <v>317025000</v>
          </cell>
          <cell r="H5">
            <v>97.33</v>
          </cell>
          <cell r="I5">
            <v>309825000</v>
          </cell>
          <cell r="J5">
            <v>97.42</v>
          </cell>
          <cell r="K5">
            <v>305775000</v>
          </cell>
          <cell r="L5">
            <v>97.52</v>
          </cell>
          <cell r="M5">
            <v>300825000</v>
          </cell>
          <cell r="N5">
            <v>97.55</v>
          </cell>
          <cell r="O5">
            <v>296250000</v>
          </cell>
        </row>
        <row r="6">
          <cell r="B6" t="str">
            <v>Program Peningkatan Mutu Pendidik dan Tenaga Kependidikan</v>
          </cell>
          <cell r="C6" t="str">
            <v>Persentase Peningkatan mutu guru</v>
          </cell>
          <cell r="D6" t="str">
            <v>- Guru bersertifikat 55%,
- Guru berkualifikasi S1 81%,
- Rasio guru:murid SD 32, Rasio guru:murid SMP 36</v>
          </cell>
          <cell r="E6">
            <v>942202000</v>
          </cell>
          <cell r="F6" t="str">
            <v>- Guru bersertifikat 62%,
- Guru berkualifikasi S1 86%,
- Rasio guru:murid SD 32, Rasio guru:murid SMP 36</v>
          </cell>
          <cell r="G6">
            <v>1713803000</v>
          </cell>
          <cell r="H6" t="str">
            <v>- Guru bersertifikat 73%,
- Guru berkualifikasi S1 89%,
- Rasio guru:murid SD 32, Rasio guru:murid SMP 36</v>
          </cell>
          <cell r="I6">
            <v>1732834100</v>
          </cell>
          <cell r="J6" t="str">
            <v>- Guru bersertifikat 87%,
- Guru berkualifikasi S1 92%,
- Rasio guru:murid SD 32, Rasio guru:murid SMP 36</v>
          </cell>
          <cell r="K6">
            <v>2262568310</v>
          </cell>
          <cell r="L6" t="str">
            <v>- Guru bersertifikat 96%,
- Guru berkualifikasi S1 95%,
- Rasio guru:murid SD 32, Rasio guru:murid SMP 36</v>
          </cell>
          <cell r="M6">
            <v>2285595941</v>
          </cell>
          <cell r="N6" t="str">
            <v>- Guru bersertifikat 98%,
- Guru berkualifikasi S1 100%,
- Rasio guru:murid SD 32, Rasio guru:murid SMP 36</v>
          </cell>
          <cell r="O6">
            <v>2310926334</v>
          </cell>
        </row>
        <row r="7">
          <cell r="B7" t="str">
            <v>Program Manajemen Pelayanan Pendidikan</v>
          </cell>
          <cell r="C7" t="str">
            <v>Persentase angka
partisipasi pendidikan
tinggi</v>
          </cell>
          <cell r="D7">
            <v>0</v>
          </cell>
          <cell r="E7">
            <v>6132650000</v>
          </cell>
          <cell r="F7">
            <v>0.2</v>
          </cell>
          <cell r="G7">
            <v>21134250000</v>
          </cell>
          <cell r="H7">
            <v>0.2</v>
          </cell>
          <cell r="I7">
            <v>23452250000</v>
          </cell>
          <cell r="J7">
            <v>0.2</v>
          </cell>
          <cell r="K7">
            <v>25497050000</v>
          </cell>
          <cell r="L7">
            <v>0.2</v>
          </cell>
          <cell r="M7">
            <v>27979050000</v>
          </cell>
          <cell r="N7">
            <v>0.2</v>
          </cell>
          <cell r="O7">
            <v>28777050000</v>
          </cell>
        </row>
        <row r="8">
          <cell r="B8" t="str">
            <v>DINAS KESEHATAN</v>
          </cell>
        </row>
        <row r="9">
          <cell r="B9" t="str">
            <v>Program Standarisasi Pelayanan Kesehatan</v>
          </cell>
          <cell r="C9" t="str">
            <v>Peningkatan Pelayanan Standarisasi Kesehatan</v>
          </cell>
          <cell r="D9" t="str">
            <v>15 PKM</v>
          </cell>
          <cell r="E9">
            <v>13826636100</v>
          </cell>
          <cell r="F9" t="str">
            <v>17 PKM</v>
          </cell>
          <cell r="G9">
            <v>5964590750</v>
          </cell>
          <cell r="H9" t="str">
            <v>17 PKM</v>
          </cell>
          <cell r="I9">
            <v>6031791325</v>
          </cell>
          <cell r="J9" t="str">
            <v>17 PKM</v>
          </cell>
          <cell r="K9">
            <v>5851070457.5</v>
          </cell>
          <cell r="L9" t="str">
            <v>17 PKM</v>
          </cell>
          <cell r="M9">
            <v>5670677503.25</v>
          </cell>
          <cell r="N9" t="str">
            <v>17 PKM</v>
          </cell>
          <cell r="O9">
            <v>5686745253.5799999</v>
          </cell>
        </row>
        <row r="10">
          <cell r="B10" t="str">
            <v>Program pengadaan, peningkatan dan perbaikan sarana dan prasarana puskesmas/ puskemas pembantu dan jaringannya</v>
          </cell>
          <cell r="C10" t="str">
            <v>Peningkatan dan Perbaikan Sarana dan
Prasarana Puskesmas/Puskesmas Pembantu dan Jaringannya</v>
          </cell>
          <cell r="D10">
            <v>0.65</v>
          </cell>
          <cell r="E10">
            <v>23200393712</v>
          </cell>
          <cell r="F10" t="str">
            <v>17 PKM</v>
          </cell>
          <cell r="G10">
            <v>4800000000</v>
          </cell>
          <cell r="H10" t="str">
            <v>17 PKM</v>
          </cell>
          <cell r="I10">
            <v>7880000000</v>
          </cell>
          <cell r="J10" t="str">
            <v>17 PKM</v>
          </cell>
          <cell r="K10">
            <v>18005955000</v>
          </cell>
          <cell r="L10" t="str">
            <v>17 PKM</v>
          </cell>
          <cell r="M10">
            <v>17310000000</v>
          </cell>
          <cell r="N10" t="str">
            <v>17 PKM</v>
          </cell>
          <cell r="O10">
            <v>17310000000</v>
          </cell>
        </row>
        <row r="11">
          <cell r="B11" t="str">
            <v>Program kemitraan peningkatan pelayanan kesehatan</v>
          </cell>
          <cell r="C11" t="str">
            <v>Peningkatan Pelayanan kesehatan</v>
          </cell>
          <cell r="D11" t="str">
            <v>40.865 JIWA</v>
          </cell>
          <cell r="E11">
            <v>19007835500</v>
          </cell>
          <cell r="F11" t="str">
            <v>68736 JIWA</v>
          </cell>
          <cell r="G11">
            <v>19475136000</v>
          </cell>
          <cell r="H11" t="str">
            <v>68736 JIWA</v>
          </cell>
          <cell r="I11">
            <v>19475136000</v>
          </cell>
          <cell r="J11" t="str">
            <v>68736 JIWA</v>
          </cell>
          <cell r="K11">
            <v>19475136000</v>
          </cell>
          <cell r="L11" t="str">
            <v>68736 JIWA</v>
          </cell>
          <cell r="M11">
            <v>19475136000</v>
          </cell>
          <cell r="N11" t="str">
            <v>68736 JIWA</v>
          </cell>
          <cell r="O11" t="str">
            <v xml:space="preserve">19.475.136.000,00
</v>
          </cell>
        </row>
        <row r="12">
          <cell r="B12" t="str">
            <v>Program Pengadaan, Peningkatan Sarana Dan Prasarana Rumah Sakit/ Rumah Sakit Jiwa/Rumah Sakit Paru-Paru/  Rumah Sakit Mata</v>
          </cell>
          <cell r="C12" t="str">
            <v>Peningkatan Sarana dan Prasarana
Rumah Sakit</v>
          </cell>
          <cell r="G12">
            <v>1430000000</v>
          </cell>
          <cell r="I12">
            <v>16000000000</v>
          </cell>
          <cell r="K12">
            <v>12680000000</v>
          </cell>
          <cell r="M12">
            <v>18000000000</v>
          </cell>
          <cell r="O12">
            <v>10550000000</v>
          </cell>
        </row>
        <row r="13">
          <cell r="B13" t="str">
            <v>DINAS PU</v>
          </cell>
        </row>
        <row r="14">
          <cell r="B14" t="str">
            <v>Program pembangunan jalan dan jembatan</v>
          </cell>
          <cell r="C14" t="str">
            <v>Persentase Jalan kondisi baik</v>
          </cell>
          <cell r="D14">
            <v>0.95</v>
          </cell>
          <cell r="E14">
            <v>184765789200</v>
          </cell>
          <cell r="F14">
            <v>0.95</v>
          </cell>
          <cell r="G14">
            <v>152541500000</v>
          </cell>
          <cell r="H14">
            <v>0.95</v>
          </cell>
          <cell r="I14">
            <v>176041500000</v>
          </cell>
          <cell r="J14">
            <v>0.95</v>
          </cell>
          <cell r="K14">
            <v>193041500000</v>
          </cell>
          <cell r="L14">
            <v>0.95</v>
          </cell>
          <cell r="M14">
            <v>204041500000</v>
          </cell>
          <cell r="N14">
            <v>0.95</v>
          </cell>
          <cell r="O14">
            <v>415041500000</v>
          </cell>
        </row>
        <row r="15">
          <cell r="B15" t="str">
            <v>Program Pengembangan dan Pengelolaan Jaringan Irigasi, Rawa dan Jaringan Pengairan lainnya</v>
          </cell>
          <cell r="C15" t="str">
            <v>Rasio Jaringan irigasi</v>
          </cell>
          <cell r="D15">
            <v>2.06</v>
          </cell>
          <cell r="E15">
            <v>28582733200</v>
          </cell>
          <cell r="F15">
            <v>2.95</v>
          </cell>
          <cell r="G15">
            <v>39979540000</v>
          </cell>
          <cell r="H15">
            <v>2.95</v>
          </cell>
          <cell r="I15">
            <v>45304540000</v>
          </cell>
          <cell r="J15">
            <v>2.95</v>
          </cell>
          <cell r="K15">
            <v>46893430000</v>
          </cell>
          <cell r="L15">
            <v>3.39</v>
          </cell>
          <cell r="M15">
            <v>50943430000</v>
          </cell>
          <cell r="N15">
            <v>3.39</v>
          </cell>
          <cell r="O15">
            <v>56693430000</v>
          </cell>
        </row>
        <row r="16">
          <cell r="B16" t="str">
            <v>DINAS PERTANIAN</v>
          </cell>
        </row>
        <row r="17">
          <cell r="B17" t="str">
            <v>Program peningkatan produksi hasil peternakan</v>
          </cell>
          <cell r="C17" t="str">
            <v>Jumlah Populasi Ternak</v>
          </cell>
          <cell r="D17" t="str">
            <v>Ternak Besar =15.339 ekor, Ternak Kecil = 28.024 ekor, unggas = 444.798 ekor</v>
          </cell>
          <cell r="E17">
            <v>203470000</v>
          </cell>
          <cell r="F17" t="str">
            <v>Ternak Besar =15.829 ekor, Ternak Kecil = 29.591 ekor, unggas = 453.693 ekor</v>
          </cell>
          <cell r="G17">
            <v>4714885000</v>
          </cell>
          <cell r="H17" t="str">
            <v>Ternak Besar =17.818
ekor, Ternak Kecil = 31.257 ekor, unggas = 462.767 ekor</v>
          </cell>
          <cell r="I17">
            <v>3845000000</v>
          </cell>
          <cell r="J17" t="str">
            <v>Ternak Besar = 20.302 ekor, Ternak Kecil = 33.027 ekor, unggas = 472.023 ekor</v>
          </cell>
          <cell r="K17">
            <v>3851000000</v>
          </cell>
          <cell r="L17" t="str">
            <v>Ternak Besar =22.780 ekor, Ternak Kecil = 34.910 ekor, unggas = 481.463 ekor</v>
          </cell>
          <cell r="M17">
            <v>4857000000</v>
          </cell>
          <cell r="N17" t="str">
            <v>Ternak Besar = 25.252 ekor, Ternak Kecil = 36.913 ekor, unggas = 491.092 ekor</v>
          </cell>
          <cell r="O17">
            <v>4813000000</v>
          </cell>
        </row>
        <row r="18">
          <cell r="B18" t="str">
            <v>Program Pengembangan Prasarana dan Sarana Pertanian</v>
          </cell>
          <cell r="C18" t="str">
            <v>Jumlah alsintan yang
diadakan (unit), panjang jides yang
terbangun (km), luas
cetak sawah baru (ha)</v>
          </cell>
          <cell r="D18" t="str">
            <v>0</v>
          </cell>
          <cell r="E18">
            <v>0</v>
          </cell>
          <cell r="F18" t="str">
            <v>alsintan = 100 unit, jides =
4 km, luas cetak sawah baru = 0 ha</v>
          </cell>
          <cell r="G18">
            <v>9623256500</v>
          </cell>
          <cell r="H18" t="str">
            <v>alsintan = 200 unit, jides =
6 km, luas cetak sawah baru = 0 ha</v>
          </cell>
          <cell r="I18">
            <v>15980000000</v>
          </cell>
          <cell r="J18" t="str">
            <v>alsintan = 352 unit, jides =
6 km, luas cetak sawah baru = 500 ha</v>
          </cell>
          <cell r="K18">
            <v>28570000000</v>
          </cell>
          <cell r="L18" t="str">
            <v>alsintan = 352 unit, jides =
6 km, luas cetak sawah baru = 500 ha</v>
          </cell>
          <cell r="M18">
            <v>31460233250</v>
          </cell>
          <cell r="N18" t="str">
            <v>alsintan = 0 unit, jides =
6 km, luas cetak sawah baru = 0 ha</v>
          </cell>
          <cell r="O18">
            <v>7009000000</v>
          </cell>
        </row>
        <row r="19">
          <cell r="B19" t="str">
            <v>Program Peningkatan Produksi Tanaman Perkebunan</v>
          </cell>
          <cell r="C19" t="str">
            <v>Jumlah produksi Perkebunan</v>
          </cell>
          <cell r="E19">
            <v>0</v>
          </cell>
          <cell r="F19" t="str">
            <v>Kakao = 13.597 ton, Lada = 4.094 ton, Kelapa sawit = 258.364 ton</v>
          </cell>
          <cell r="G19">
            <v>11368350000</v>
          </cell>
          <cell r="H19" t="str">
            <v>Kakao = 16.147 ton, Lada = 4.301 ton, Kelapa sawit = 285.102 ton</v>
          </cell>
          <cell r="I19">
            <v>20488585500</v>
          </cell>
          <cell r="J19" t="str">
            <v>Kakao = 17.996 ton, Lada= 4.336 ton, Kelapa sawit =
304.621 ton</v>
          </cell>
          <cell r="K19">
            <v>24189952200</v>
          </cell>
          <cell r="L19" t="str">
            <v>Kakao = 19.996 ton, Lada= 4.449 ton, Kelapa sawit =
328.318 ton</v>
          </cell>
          <cell r="M19">
            <v>26995000000</v>
          </cell>
          <cell r="N19" t="str">
            <v>Kakao = 22.496 ton, Lada= 5.548 ton, Kelapa sawit =
346.558 ton</v>
          </cell>
          <cell r="O19">
            <v>3860000000</v>
          </cell>
        </row>
        <row r="20">
          <cell r="B20" t="str">
            <v>DINAS KELAUTAN DAN PERIKANAN</v>
          </cell>
        </row>
        <row r="21">
          <cell r="B21" t="str">
            <v>Program Pengembangan Budidaya Perikanan</v>
          </cell>
          <cell r="C21" t="str">
            <v>Jumlah produksi
Perikanan Budidaya (ton)</v>
          </cell>
          <cell r="D21">
            <v>44210</v>
          </cell>
          <cell r="E21">
            <v>606927500</v>
          </cell>
          <cell r="F21">
            <v>45497</v>
          </cell>
          <cell r="G21">
            <v>8010023625</v>
          </cell>
          <cell r="H21">
            <v>46785</v>
          </cell>
          <cell r="I21">
            <v>5502899806.25</v>
          </cell>
          <cell r="J21">
            <v>48073</v>
          </cell>
          <cell r="K21">
            <v>5791788546.5600004</v>
          </cell>
          <cell r="L21">
            <v>49360</v>
          </cell>
          <cell r="M21">
            <v>3998077973.8899999</v>
          </cell>
          <cell r="N21">
            <v>50648</v>
          </cell>
          <cell r="O21">
            <v>459656872.58999997</v>
          </cell>
        </row>
        <row r="22">
          <cell r="B22" t="str">
            <v>Program pengembangan perikanan tangkap</v>
          </cell>
          <cell r="C22" t="str">
            <v>Jumlah produksi Perikanan Tangkap (ton)</v>
          </cell>
          <cell r="D22">
            <v>8702.2999999999993</v>
          </cell>
          <cell r="E22">
            <v>8900829300</v>
          </cell>
          <cell r="F22">
            <v>8745.59</v>
          </cell>
          <cell r="G22">
            <v>11850000000</v>
          </cell>
          <cell r="H22">
            <v>8788.89</v>
          </cell>
          <cell r="I22">
            <v>10060000000</v>
          </cell>
          <cell r="J22">
            <v>8832.18</v>
          </cell>
          <cell r="K22">
            <v>7870000000</v>
          </cell>
          <cell r="L22">
            <v>8875.48</v>
          </cell>
          <cell r="M22">
            <v>1885000000</v>
          </cell>
          <cell r="N22">
            <v>8918.77</v>
          </cell>
          <cell r="O22">
            <v>0</v>
          </cell>
        </row>
        <row r="23">
          <cell r="B23" t="str">
            <v>Program Optimalisasi pengelolaan dan pemasaran produksi perikanan</v>
          </cell>
          <cell r="C23" t="str">
            <v>Jumlah produksi
Pengolahan
ikan  (ton)</v>
          </cell>
          <cell r="D23">
            <v>303.75</v>
          </cell>
          <cell r="E23">
            <v>1687026200</v>
          </cell>
          <cell r="F23">
            <v>305.27</v>
          </cell>
          <cell r="G23">
            <v>485000000</v>
          </cell>
          <cell r="H23">
            <v>306.8</v>
          </cell>
          <cell r="I23">
            <v>490000000</v>
          </cell>
          <cell r="J23">
            <v>308.33</v>
          </cell>
          <cell r="K23">
            <v>495000000</v>
          </cell>
          <cell r="L23">
            <v>309.87</v>
          </cell>
          <cell r="M23">
            <v>245000000</v>
          </cell>
          <cell r="N23">
            <v>311.42</v>
          </cell>
          <cell r="O23">
            <v>245000000</v>
          </cell>
        </row>
        <row r="24">
          <cell r="B24" t="str">
            <v>DPMPTSP</v>
          </cell>
        </row>
        <row r="25">
          <cell r="B25" t="str">
            <v>Program Peningkatan Iklim Investasi dan Realisasi Investasi</v>
          </cell>
          <cell r="C25" t="str">
            <v>Jumlah minat dan rencana investasi</v>
          </cell>
          <cell r="D25">
            <v>30</v>
          </cell>
          <cell r="E25">
            <v>91747600</v>
          </cell>
          <cell r="F25">
            <v>35</v>
          </cell>
          <cell r="G25">
            <v>425000000</v>
          </cell>
          <cell r="H25">
            <v>36</v>
          </cell>
          <cell r="I25">
            <v>746900000</v>
          </cell>
          <cell r="J25">
            <v>37</v>
          </cell>
          <cell r="K25">
            <v>519097000</v>
          </cell>
          <cell r="L25">
            <v>38</v>
          </cell>
          <cell r="M25">
            <v>381599000</v>
          </cell>
          <cell r="N25">
            <v>39</v>
          </cell>
          <cell r="O25">
            <v>394416000</v>
          </cell>
        </row>
        <row r="26">
          <cell r="B26" t="str">
            <v>Program Peningkatan Promosi dan Kerjasama Investasi</v>
          </cell>
          <cell r="C26" t="str">
            <v>Nilai investasi
PMA $ dan PMDN Rp.</v>
          </cell>
          <cell r="D26" t="str">
            <v>Rp520.000.0000.000(PMDN) 
$13.300.000(PMA)</v>
          </cell>
          <cell r="E26">
            <v>334386400</v>
          </cell>
          <cell r="F26" t="str">
            <v>Rp550.000.0000.000(PMDN) 
$13.500.000(PMA)</v>
          </cell>
          <cell r="G26">
            <v>495062000</v>
          </cell>
          <cell r="H26" t="str">
            <v>Rp580.000.0000.000 (PMDN) 
$13.800.000 (PMA)</v>
          </cell>
          <cell r="I26">
            <v>526313000</v>
          </cell>
          <cell r="J26" t="str">
            <v>Rp600.000.0000.000 (PMDN) 
$14.000.000 (PMA)</v>
          </cell>
          <cell r="K26">
            <v>557902300</v>
          </cell>
          <cell r="L26" t="str">
            <v>Rp620.000.0000.000 (PMDN) 
$14.200.000 (PMA)</v>
          </cell>
          <cell r="M26">
            <v>589838519</v>
          </cell>
          <cell r="N26" t="str">
            <v>Rp650.000.0000.000 (PMDN) 
$14.400.000 (PMA)</v>
          </cell>
          <cell r="O26">
            <v>607533000</v>
          </cell>
        </row>
        <row r="27">
          <cell r="B27" t="str">
            <v>Program Pengawasan dan Pengendalian PM dan PTSP</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2"/>
      <sheetName val="1.4.7"/>
      <sheetName val="1.4.8"/>
      <sheetName val="DPPA"/>
      <sheetName val="RKA"/>
      <sheetName val="Renja"/>
      <sheetName val="KUPA-PPASP"/>
      <sheetName val="KUA-PPAS"/>
      <sheetName val="RKPD"/>
      <sheetName val="Program RPJMD_pokok"/>
      <sheetName val="Program RPJMD_revisi"/>
      <sheetName val="Program_APBD"/>
      <sheetName val="2016"/>
      <sheetName val="2017"/>
      <sheetName val="2018"/>
      <sheetName val="Program, Kegiatan 2016"/>
      <sheetName val="Program, Kegiatan 2017"/>
      <sheetName val="Program, Kegiatan 2018"/>
    </sheetNames>
    <sheetDataSet>
      <sheetData sheetId="0"/>
      <sheetData sheetId="1"/>
      <sheetData sheetId="2"/>
      <sheetData sheetId="3"/>
      <sheetData sheetId="4">
        <row r="4">
          <cell r="B4" t="str">
            <v>Program Pendidikan Anak Usia Dini</v>
          </cell>
        </row>
      </sheetData>
      <sheetData sheetId="5"/>
      <sheetData sheetId="6"/>
      <sheetData sheetId="7">
        <row r="3">
          <cell r="B3" t="str">
            <v>DINAS PENDIDIKAN</v>
          </cell>
        </row>
      </sheetData>
      <sheetData sheetId="8">
        <row r="3">
          <cell r="B3" t="str">
            <v>DINAS PENDIDIKAN</v>
          </cell>
        </row>
      </sheetData>
      <sheetData sheetId="9">
        <row r="3">
          <cell r="B3" t="str">
            <v>Program Pendidikan Anak Usia Dini</v>
          </cell>
        </row>
      </sheetData>
      <sheetData sheetId="10">
        <row r="3">
          <cell r="B3" t="str">
            <v>Program Pendidikan Anak Usia Dini</v>
          </cell>
          <cell r="C3" t="str">
            <v>Rasio ketersediaan sekolah terhadap pendududuk usia TK/PAUD (sek/10.000 penduduk)</v>
          </cell>
          <cell r="D3">
            <v>0</v>
          </cell>
          <cell r="E3">
            <v>0</v>
          </cell>
          <cell r="F3">
            <v>0</v>
          </cell>
          <cell r="G3">
            <v>1559495000</v>
          </cell>
          <cell r="H3">
            <v>0</v>
          </cell>
          <cell r="I3">
            <v>2604544000</v>
          </cell>
          <cell r="J3">
            <v>0.54</v>
          </cell>
          <cell r="K3">
            <v>19009952500</v>
          </cell>
          <cell r="L3">
            <v>0.59</v>
          </cell>
          <cell r="M3">
            <v>18809952500</v>
          </cell>
          <cell r="N3">
            <v>0.64</v>
          </cell>
          <cell r="O3">
            <v>14118642500</v>
          </cell>
        </row>
        <row r="4">
          <cell r="B4" t="str">
            <v>Program Wajib Belajar Pendidikan Dasar Sembilan Tahun</v>
          </cell>
          <cell r="C4" t="str">
            <v>Sekolah Pendidikan SMP/MTs dan SMA/SMK/MA kondisi Bangunan Baik (unit)</v>
          </cell>
          <cell r="D4">
            <v>80</v>
          </cell>
          <cell r="F4">
            <v>84</v>
          </cell>
          <cell r="G4">
            <v>88822422831</v>
          </cell>
          <cell r="H4">
            <v>86</v>
          </cell>
          <cell r="I4">
            <v>95753620420</v>
          </cell>
          <cell r="J4">
            <v>88</v>
          </cell>
          <cell r="K4">
            <v>121</v>
          </cell>
          <cell r="L4">
            <v>92</v>
          </cell>
          <cell r="M4">
            <v>146879472286</v>
          </cell>
          <cell r="N4">
            <v>94</v>
          </cell>
          <cell r="O4">
            <v>160682790811</v>
          </cell>
        </row>
        <row r="5">
          <cell r="C5" t="str">
            <v>% SD Memiliki Gedung Perpustakaan (%)</v>
          </cell>
          <cell r="D5">
            <v>20</v>
          </cell>
          <cell r="F5">
            <v>20</v>
          </cell>
          <cell r="H5">
            <v>50</v>
          </cell>
          <cell r="J5">
            <v>65</v>
          </cell>
          <cell r="L5">
            <v>80</v>
          </cell>
          <cell r="N5">
            <v>90</v>
          </cell>
        </row>
        <row r="6">
          <cell r="C6" t="str">
            <v>Sekolah Pendidikan SD/MI kondisi bangunan baik (unit)</v>
          </cell>
          <cell r="D6">
            <v>122</v>
          </cell>
          <cell r="F6">
            <v>135</v>
          </cell>
          <cell r="H6">
            <v>145</v>
          </cell>
          <cell r="J6">
            <v>155</v>
          </cell>
          <cell r="L6">
            <v>160</v>
          </cell>
          <cell r="N6">
            <v>176</v>
          </cell>
        </row>
        <row r="7">
          <cell r="C7" t="str">
            <v>Rasio ketersediaan sekolah terhadap pendududuk usia SD/MI (sek/10.000 pddk)</v>
          </cell>
          <cell r="D7">
            <v>51.98</v>
          </cell>
          <cell r="F7">
            <v>51.98</v>
          </cell>
          <cell r="H7">
            <v>52.17</v>
          </cell>
          <cell r="J7">
            <v>52.43</v>
          </cell>
          <cell r="L7">
            <v>52.55</v>
          </cell>
          <cell r="N7">
            <v>52.56</v>
          </cell>
        </row>
        <row r="8">
          <cell r="C8" t="str">
            <v>% SMP Memiliki Gedung Perpustakaan (%)</v>
          </cell>
          <cell r="D8">
            <v>50</v>
          </cell>
          <cell r="F8">
            <v>50</v>
          </cell>
          <cell r="H8">
            <v>65</v>
          </cell>
          <cell r="J8">
            <v>80</v>
          </cell>
          <cell r="L8">
            <v>95</v>
          </cell>
          <cell r="N8">
            <v>98</v>
          </cell>
        </row>
        <row r="9">
          <cell r="C9" t="str">
            <v>% SMP Memiliki Lab.Komputer (%)</v>
          </cell>
          <cell r="D9">
            <v>50</v>
          </cell>
          <cell r="F9">
            <v>50</v>
          </cell>
          <cell r="H9">
            <v>60</v>
          </cell>
          <cell r="J9">
            <v>70</v>
          </cell>
          <cell r="L9">
            <v>78</v>
          </cell>
          <cell r="N9">
            <v>80</v>
          </cell>
        </row>
        <row r="10">
          <cell r="C10" t="str">
            <v>Rasio ketersediaan sekolah terhadap pendududuk usia SMP/MTs (sek/10.000 penduduk)</v>
          </cell>
          <cell r="D10">
            <v>41.85</v>
          </cell>
          <cell r="F10">
            <v>42.3</v>
          </cell>
          <cell r="H10">
            <v>42.49</v>
          </cell>
          <cell r="J10">
            <v>43.05</v>
          </cell>
          <cell r="L10">
            <v>43.33</v>
          </cell>
          <cell r="N10">
            <v>43.49</v>
          </cell>
        </row>
        <row r="11">
          <cell r="C11" t="str">
            <v>% SMP Memiliki Lab. IPA (%)</v>
          </cell>
          <cell r="D11">
            <v>70</v>
          </cell>
          <cell r="F11">
            <v>70</v>
          </cell>
          <cell r="H11">
            <v>75</v>
          </cell>
          <cell r="J11">
            <v>80</v>
          </cell>
          <cell r="L11">
            <v>85</v>
          </cell>
          <cell r="N11">
            <v>90</v>
          </cell>
        </row>
        <row r="12">
          <cell r="C12" t="str">
            <v>% Ruang Kelas Rusak berkurang (%)</v>
          </cell>
          <cell r="D12">
            <v>15</v>
          </cell>
          <cell r="F12">
            <v>15</v>
          </cell>
          <cell r="H12">
            <v>12</v>
          </cell>
          <cell r="J12">
            <v>10</v>
          </cell>
          <cell r="L12">
            <v>9</v>
          </cell>
          <cell r="N12">
            <v>6</v>
          </cell>
        </row>
        <row r="13">
          <cell r="B13" t="str">
            <v>Program Pendidikan Non Formal</v>
          </cell>
          <cell r="C13" t="str">
            <v>% warga buta aksara yang mengikuti pembelajaran keaksaraan</v>
          </cell>
          <cell r="D13">
            <v>0</v>
          </cell>
          <cell r="E13">
            <v>0</v>
          </cell>
          <cell r="F13">
            <v>0</v>
          </cell>
          <cell r="G13">
            <v>1013632500</v>
          </cell>
          <cell r="H13">
            <v>0</v>
          </cell>
          <cell r="I13">
            <v>860817500</v>
          </cell>
          <cell r="J13">
            <v>30</v>
          </cell>
          <cell r="K13">
            <v>1225401000</v>
          </cell>
          <cell r="L13">
            <v>40</v>
          </cell>
          <cell r="M13">
            <v>1256760000</v>
          </cell>
          <cell r="N13">
            <v>50</v>
          </cell>
          <cell r="O13">
            <v>1167911000</v>
          </cell>
        </row>
        <row r="14">
          <cell r="C14" t="str">
            <v>% Kelulusan warga belajar mengikuti Kesetaraan kejar paket A,B,C</v>
          </cell>
          <cell r="D14">
            <v>0</v>
          </cell>
          <cell r="F14">
            <v>0</v>
          </cell>
          <cell r="H14">
            <v>0</v>
          </cell>
          <cell r="J14">
            <v>92</v>
          </cell>
          <cell r="L14">
            <v>93</v>
          </cell>
          <cell r="N14">
            <v>99</v>
          </cell>
        </row>
        <row r="15">
          <cell r="B15" t="str">
            <v>Program Peningkatan Mutu Pendidik dan Tenaga Kependidikan</v>
          </cell>
          <cell r="C15" t="str">
            <v>Persentase Peningkatan mutu guru mata pelajaran (%)</v>
          </cell>
          <cell r="D15">
            <v>0</v>
          </cell>
          <cell r="E15">
            <v>0</v>
          </cell>
          <cell r="F15">
            <v>0</v>
          </cell>
          <cell r="G15">
            <v>672081000</v>
          </cell>
          <cell r="H15">
            <v>0</v>
          </cell>
          <cell r="I15">
            <v>1732834100</v>
          </cell>
          <cell r="J15">
            <v>39</v>
          </cell>
          <cell r="K15">
            <v>2237042100</v>
          </cell>
          <cell r="L15">
            <v>45</v>
          </cell>
          <cell r="M15">
            <v>2285595941</v>
          </cell>
          <cell r="N15">
            <v>55</v>
          </cell>
          <cell r="O15">
            <v>2308445498</v>
          </cell>
        </row>
        <row r="16">
          <cell r="B16" t="str">
            <v>Program Manajemen Pelayanan Pendidikan</v>
          </cell>
          <cell r="C16" t="str">
            <v>Persentase angkapartisipasi pendidikantinggi</v>
          </cell>
          <cell r="D16">
            <v>0</v>
          </cell>
          <cell r="E16">
            <v>0</v>
          </cell>
          <cell r="F16">
            <v>0</v>
          </cell>
          <cell r="G16">
            <v>19982650000</v>
          </cell>
          <cell r="H16">
            <v>0.2</v>
          </cell>
          <cell r="I16">
            <v>24992918000</v>
          </cell>
          <cell r="J16">
            <v>0.3</v>
          </cell>
          <cell r="K16">
            <v>25991147800</v>
          </cell>
          <cell r="L16">
            <v>0.4</v>
          </cell>
          <cell r="M16">
            <v>27216997580</v>
          </cell>
          <cell r="N16">
            <v>0.5</v>
          </cell>
          <cell r="O16">
            <v>21784038190</v>
          </cell>
        </row>
        <row r="17">
          <cell r="B17" t="str">
            <v>DINAS KESEHATAN</v>
          </cell>
        </row>
        <row r="18">
          <cell r="B18" t="str">
            <v>Program Standarisasi Pelayanan Kesehatan</v>
          </cell>
          <cell r="C18" t="str">
            <v>- Persentase FKTP yang melaksanakan sistem rujukan sesuai standar (%)- Persentase FKTP yang memberikan pelayanan sesuai standar (%)</v>
          </cell>
          <cell r="D18" t="str">
            <v>- 7- 50</v>
          </cell>
          <cell r="F18" t="str">
            <v>- 7- 50</v>
          </cell>
          <cell r="G18">
            <v>13049940580</v>
          </cell>
          <cell r="H18" t="str">
            <v>- 47- 75</v>
          </cell>
          <cell r="I18">
            <v>18589653338</v>
          </cell>
          <cell r="J18" t="str">
            <v>- 71- 80</v>
          </cell>
          <cell r="K18">
            <v>14467053190</v>
          </cell>
          <cell r="L18" t="str">
            <v>- 88- 88</v>
          </cell>
          <cell r="M18">
            <v>835139250</v>
          </cell>
          <cell r="N18" t="str">
            <v>- 100- 100</v>
          </cell>
          <cell r="O18">
            <v>918653225</v>
          </cell>
        </row>
        <row r="19">
          <cell r="B19" t="str">
            <v>Program pengadaan, peningkatan dan perbaikan sarana dan prasarana puskesmas/ puskemas pembantu dan jaringannya</v>
          </cell>
          <cell r="C19" t="str">
            <v>Jumlah Puskesmas dan jaringannya yang ditingkatkan kualitasnya (PKM)</v>
          </cell>
          <cell r="D19">
            <v>15</v>
          </cell>
          <cell r="F19">
            <v>15</v>
          </cell>
          <cell r="G19">
            <v>23513084679</v>
          </cell>
          <cell r="H19">
            <v>17</v>
          </cell>
          <cell r="I19">
            <v>6128973795</v>
          </cell>
          <cell r="J19">
            <v>17</v>
          </cell>
          <cell r="K19">
            <v>12988292500</v>
          </cell>
          <cell r="L19">
            <v>17</v>
          </cell>
          <cell r="M19">
            <v>9324236250</v>
          </cell>
          <cell r="N19">
            <v>17</v>
          </cell>
          <cell r="O19">
            <v>12551159875</v>
          </cell>
        </row>
        <row r="20">
          <cell r="B20" t="str">
            <v>Program kemitraan peningkatan pelayanan kesehatan</v>
          </cell>
          <cell r="C20" t="str">
            <v>Jumlah penduduk yang memiliki jaminan kesehatan (jiwa)</v>
          </cell>
          <cell r="D20">
            <v>150000</v>
          </cell>
          <cell r="F20">
            <v>150000</v>
          </cell>
          <cell r="G20">
            <v>17723016700</v>
          </cell>
          <cell r="H20">
            <v>153000</v>
          </cell>
          <cell r="I20">
            <v>33172933000</v>
          </cell>
          <cell r="J20">
            <v>241000</v>
          </cell>
          <cell r="K20">
            <v>39730926000</v>
          </cell>
          <cell r="L20">
            <v>245000</v>
          </cell>
          <cell r="M20">
            <v>43977018600</v>
          </cell>
          <cell r="N20">
            <v>280000</v>
          </cell>
          <cell r="O20">
            <v>48324320460</v>
          </cell>
        </row>
        <row r="21">
          <cell r="B21" t="str">
            <v>Program Pengadaan, Peningkatan Sarana Dan Prasarana Rumah Sakit/ Rumah Sakit Jiwa/Rumah Sakit Paru-Paru/  Rumah Sakit Mata</v>
          </cell>
          <cell r="C21" t="str">
            <v>Peningkatan Sarana dan Prasarana Rumah Sakit</v>
          </cell>
          <cell r="I21">
            <v>708799622</v>
          </cell>
          <cell r="K21">
            <v>6856540000</v>
          </cell>
          <cell r="M21">
            <v>12550000000</v>
          </cell>
          <cell r="O21">
            <v>16100000000</v>
          </cell>
        </row>
        <row r="22">
          <cell r="B22" t="str">
            <v>DINAS PU</v>
          </cell>
        </row>
        <row r="23">
          <cell r="B23" t="str">
            <v>Program pembangunan jalan dan jembatan</v>
          </cell>
          <cell r="C23" t="str">
            <v>Jumlah jembatan dalam kondisi baik (unit)</v>
          </cell>
          <cell r="D23">
            <v>163</v>
          </cell>
          <cell r="E23">
            <v>202114968693</v>
          </cell>
          <cell r="F23">
            <v>173</v>
          </cell>
          <cell r="G23">
            <v>177466055509</v>
          </cell>
          <cell r="H23">
            <v>182</v>
          </cell>
          <cell r="I23">
            <v>155481418640</v>
          </cell>
          <cell r="J23">
            <v>188</v>
          </cell>
          <cell r="K23">
            <v>103000000000</v>
          </cell>
          <cell r="L23">
            <v>194</v>
          </cell>
          <cell r="M23">
            <v>103000000000</v>
          </cell>
        </row>
        <row r="24">
          <cell r="C24" t="str">
            <v>Proporsi panjang jaringan jalan dalam kondisi baik (km)</v>
          </cell>
          <cell r="D24">
            <v>1329.79</v>
          </cell>
          <cell r="F24">
            <v>1396.28</v>
          </cell>
          <cell r="H24">
            <v>1466.09</v>
          </cell>
          <cell r="J24">
            <v>1539.4</v>
          </cell>
          <cell r="L24">
            <v>1616.37</v>
          </cell>
          <cell r="N24">
            <v>1697.19</v>
          </cell>
        </row>
        <row r="25">
          <cell r="B25" t="str">
            <v>Program Pengembangan dan Pengelolaan Jaringan Irigasi, Rawa dan Jaringan Pengairan lainnya</v>
          </cell>
          <cell r="C25" t="str">
            <v>Persentase panjang jaringan irigasi dalam kondisi baik (%)</v>
          </cell>
          <cell r="D25">
            <v>51.21</v>
          </cell>
          <cell r="E25">
            <v>20858270705</v>
          </cell>
          <cell r="F25">
            <v>53.18</v>
          </cell>
          <cell r="G25">
            <v>23772109678</v>
          </cell>
          <cell r="H25">
            <v>54.7</v>
          </cell>
          <cell r="I25">
            <v>31959975610</v>
          </cell>
          <cell r="J25">
            <v>55.76</v>
          </cell>
          <cell r="K25">
            <v>41865230000</v>
          </cell>
          <cell r="L25">
            <v>56.67</v>
          </cell>
          <cell r="M25">
            <v>56815230000</v>
          </cell>
        </row>
        <row r="26">
          <cell r="C26" t="str">
            <v>Persentase panjang jaringan irigasi dalam kondisi baik</v>
          </cell>
        </row>
        <row r="27">
          <cell r="B27" t="str">
            <v>DINAS PERTANIAN</v>
          </cell>
        </row>
        <row r="28">
          <cell r="B28" t="str">
            <v>Program peningkatan produksi hasil peternakan</v>
          </cell>
          <cell r="C28" t="str">
            <v>Jumlah Populasi Ternak</v>
          </cell>
          <cell r="D28" t="str">
            <v>- Jumlah populasi sapi = 14.010- Jumlah populasi kambing = 10.326- Jumlah populasi ayam = 382.503</v>
          </cell>
          <cell r="F28" t="str">
            <v>- Jumlah populasi sapi = 15.021- Jumlah populasi kambing = 13.454- Jumlah populasi ayam = 1.446.811</v>
          </cell>
          <cell r="G28">
            <v>4714885000</v>
          </cell>
          <cell r="H28" t="str">
            <v>- Jumlah populasi sapi = 15.546- Jumlah populasi kambing = 13.992- Jumlah populasi ayam = 1.475.747</v>
          </cell>
          <cell r="I28">
            <v>1861154000</v>
          </cell>
          <cell r="J28" t="str">
            <v>- Jumlah populasi sapi = 16.439- Jumlah populasi kambing = 14.552- Jumlah populasi ayam = 1.505.262</v>
          </cell>
          <cell r="K28">
            <v>3513726000</v>
          </cell>
          <cell r="L28" t="str">
            <v>- Jumlah populasi sapi = 17.333- Jumlah populasi kambing = 15.134- Jumlah populasi ayam = 1.535.367</v>
          </cell>
          <cell r="M28">
            <v>3395000000</v>
          </cell>
          <cell r="N28" t="str">
            <v>- Jumlah populasi sapi = 19.161- Jumlah populasi kambing = 15.739- Jumlah populasi ayam = 1.566.075</v>
          </cell>
          <cell r="O28">
            <v>300000000</v>
          </cell>
        </row>
        <row r="29">
          <cell r="B29" t="str">
            <v>Program Pengembangan Prasarana dan Sarana Pertanian</v>
          </cell>
          <cell r="C29" t="str">
            <v>Nilai Indeks Pertanaman Padi (kali)</v>
          </cell>
          <cell r="D29" t="str">
            <v>1,49</v>
          </cell>
          <cell r="E29">
            <v>0</v>
          </cell>
          <cell r="H29">
            <v>1500</v>
          </cell>
          <cell r="I29">
            <v>34778769350</v>
          </cell>
          <cell r="J29">
            <v>1550</v>
          </cell>
          <cell r="K29">
            <v>25441764150</v>
          </cell>
          <cell r="L29">
            <v>1600</v>
          </cell>
          <cell r="M29">
            <v>20985000000</v>
          </cell>
          <cell r="N29">
            <v>1650</v>
          </cell>
          <cell r="O29">
            <v>21035000000</v>
          </cell>
        </row>
        <row r="30">
          <cell r="B30" t="str">
            <v>Program Peningkatan Produksi Tanaman Perkebunan</v>
          </cell>
          <cell r="C30" t="str">
            <v>Jumlah Produksi Lada Jumlah Produksi KakaoJumlah Produksi Kelapa Sawit</v>
          </cell>
          <cell r="D30" t="str">
            <v>385412400245630</v>
          </cell>
          <cell r="E30">
            <v>0</v>
          </cell>
          <cell r="F30" t="str">
            <v>4.09413.597258.364</v>
          </cell>
          <cell r="G30">
            <v>518827500</v>
          </cell>
          <cell r="H30" t="str">
            <v>4.30116.147285.102</v>
          </cell>
          <cell r="I30">
            <v>3241726860</v>
          </cell>
          <cell r="J30" t="str">
            <v>4.33617.996304.621</v>
          </cell>
          <cell r="K30">
            <v>4094982000</v>
          </cell>
          <cell r="L30" t="str">
            <v>4.44919.996328.318</v>
          </cell>
          <cell r="M30">
            <v>13175000000</v>
          </cell>
          <cell r="N30" t="str">
            <v>5.54822.496346.558</v>
          </cell>
          <cell r="O30">
            <v>16730000000</v>
          </cell>
        </row>
        <row r="31">
          <cell r="B31" t="str">
            <v>DINAS KELAUTAN DAN PERIKANAN</v>
          </cell>
        </row>
        <row r="32">
          <cell r="B32" t="str">
            <v>Program Pengembangan Budidaya Perikanan</v>
          </cell>
          <cell r="C32" t="str">
            <v>Jumlah produksiPerikanan Budidaya (ton)</v>
          </cell>
          <cell r="D32">
            <v>42922</v>
          </cell>
          <cell r="F32">
            <v>44210</v>
          </cell>
          <cell r="G32">
            <v>1657296400</v>
          </cell>
          <cell r="H32">
            <v>45497</v>
          </cell>
          <cell r="I32">
            <v>6866608000</v>
          </cell>
          <cell r="J32">
            <v>46788</v>
          </cell>
          <cell r="K32">
            <v>7568947455</v>
          </cell>
          <cell r="L32">
            <v>48073</v>
          </cell>
          <cell r="M32">
            <v>6756963547</v>
          </cell>
          <cell r="N32">
            <v>49380</v>
          </cell>
          <cell r="O32">
            <v>7437752974</v>
          </cell>
        </row>
        <row r="33">
          <cell r="B33" t="str">
            <v>Program pengembangan perikanan tangkap</v>
          </cell>
          <cell r="C33" t="str">
            <v>Jumlah produksi Perikanan Tangkap (ton)</v>
          </cell>
          <cell r="D33">
            <v>8659</v>
          </cell>
          <cell r="F33">
            <v>8702300</v>
          </cell>
          <cell r="G33">
            <v>7416554300</v>
          </cell>
          <cell r="H33">
            <v>8745590</v>
          </cell>
          <cell r="I33">
            <v>11289630650</v>
          </cell>
          <cell r="J33">
            <v>8785890</v>
          </cell>
          <cell r="K33">
            <v>7952000000</v>
          </cell>
          <cell r="L33">
            <v>8832180</v>
          </cell>
          <cell r="M33">
            <v>7905000000</v>
          </cell>
          <cell r="N33">
            <v>8918800</v>
          </cell>
          <cell r="O33">
            <v>8915000000</v>
          </cell>
        </row>
        <row r="34">
          <cell r="B34" t="str">
            <v>Program Optimalisasi pengelolaan dan pemasaran produksi perikanan</v>
          </cell>
          <cell r="C34" t="str">
            <v>Jumlah produksiPengolahanikan  (ton)</v>
          </cell>
          <cell r="D34">
            <v>302.39999999999998</v>
          </cell>
          <cell r="F34">
            <v>303750</v>
          </cell>
          <cell r="G34">
            <v>1482852500</v>
          </cell>
          <cell r="H34">
            <v>305270</v>
          </cell>
          <cell r="I34">
            <v>1471235000</v>
          </cell>
          <cell r="J34">
            <v>306800</v>
          </cell>
          <cell r="K34">
            <v>960290000</v>
          </cell>
          <cell r="L34">
            <v>308330</v>
          </cell>
          <cell r="M34">
            <v>1655000000</v>
          </cell>
          <cell r="N34">
            <v>309870</v>
          </cell>
          <cell r="O34">
            <v>1255000000</v>
          </cell>
        </row>
        <row r="35">
          <cell r="B35" t="str">
            <v>DPMPTSP</v>
          </cell>
        </row>
        <row r="36">
          <cell r="B36" t="str">
            <v>Program Peningkatan Iklim Investasi dan Realisasi Investasi</v>
          </cell>
          <cell r="C36" t="str">
            <v>Jumlah minat dan rencana investasi (investor)</v>
          </cell>
          <cell r="D36">
            <v>25</v>
          </cell>
          <cell r="E36">
            <v>0</v>
          </cell>
          <cell r="F36">
            <v>30</v>
          </cell>
          <cell r="G36">
            <v>91747600</v>
          </cell>
          <cell r="H36">
            <v>0</v>
          </cell>
          <cell r="I36">
            <v>0</v>
          </cell>
          <cell r="J36">
            <v>0</v>
          </cell>
          <cell r="K36">
            <v>0</v>
          </cell>
          <cell r="L36">
            <v>0</v>
          </cell>
          <cell r="M36">
            <v>0</v>
          </cell>
          <cell r="N36">
            <v>0</v>
          </cell>
          <cell r="O36">
            <v>0</v>
          </cell>
        </row>
        <row r="37">
          <cell r="B37" t="str">
            <v>Program Peningkatan Promosi dan Kerjasama Investasi</v>
          </cell>
          <cell r="C37" t="str">
            <v>- persentase jumlah promosi yang dilaksanakan- Nilai investasi PMA $ dan PMDN Rp.</v>
          </cell>
          <cell r="D37" t="str">
            <v>0</v>
          </cell>
          <cell r="E37">
            <v>0</v>
          </cell>
          <cell r="F37" t="str">
            <v>0</v>
          </cell>
          <cell r="G37">
            <v>334386400</v>
          </cell>
          <cell r="H37" t="str">
            <v>0</v>
          </cell>
          <cell r="I37">
            <v>472662000</v>
          </cell>
          <cell r="J37" t="str">
            <v>0</v>
          </cell>
          <cell r="K37">
            <v>874759000</v>
          </cell>
          <cell r="L37" t="str">
            <v>0</v>
          </cell>
          <cell r="M37">
            <v>900000000</v>
          </cell>
          <cell r="N37" t="str">
            <v>0</v>
          </cell>
          <cell r="O37">
            <v>0</v>
          </cell>
        </row>
        <row r="38">
          <cell r="B38" t="str">
            <v>Program Pengawasan dan Pengendalian PM dan PTSP</v>
          </cell>
          <cell r="C38" t="str">
            <v>persentase PMA dan PMDN yang dibina</v>
          </cell>
          <cell r="D38" t="str">
            <v>0</v>
          </cell>
          <cell r="E38">
            <v>0</v>
          </cell>
          <cell r="F38" t="str">
            <v>0</v>
          </cell>
          <cell r="G38">
            <v>0</v>
          </cell>
          <cell r="H38" t="str">
            <v>0</v>
          </cell>
          <cell r="I38">
            <v>0</v>
          </cell>
          <cell r="J38">
            <v>0</v>
          </cell>
          <cell r="K38">
            <v>0</v>
          </cell>
          <cell r="L38">
            <v>0</v>
          </cell>
          <cell r="M38">
            <v>430000000</v>
          </cell>
          <cell r="N38">
            <v>0</v>
          </cell>
          <cell r="O38">
            <v>430000000</v>
          </cell>
        </row>
      </sheetData>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2"/>
      <sheetName val="1.4.7"/>
      <sheetName val="1.4.8"/>
      <sheetName val="DPPA"/>
      <sheetName val="RKA"/>
      <sheetName val="Renja"/>
      <sheetName val="KUPA-PPASP"/>
      <sheetName val="KUA-PPAS"/>
      <sheetName val="RKPD"/>
      <sheetName val="Program RPJMD_pokok"/>
      <sheetName val="Program RPJMD_revisi"/>
      <sheetName val="Program_APBD"/>
      <sheetName val="2016"/>
      <sheetName val="2017"/>
      <sheetName val="2018"/>
      <sheetName val="Program, Kegiatan 2016"/>
      <sheetName val="Program, Kegiatan 2017"/>
      <sheetName val="Program, Kegiatan 2018"/>
    </sheetNames>
    <sheetDataSet>
      <sheetData sheetId="0"/>
      <sheetData sheetId="1"/>
      <sheetData sheetId="2"/>
      <sheetData sheetId="3"/>
      <sheetData sheetId="4">
        <row r="4">
          <cell r="B4" t="str">
            <v>Program Pendidikan Anak Usia Dini</v>
          </cell>
        </row>
      </sheetData>
      <sheetData sheetId="5"/>
      <sheetData sheetId="6"/>
      <sheetData sheetId="7">
        <row r="3">
          <cell r="B3" t="str">
            <v>DINAS PENDIDIKAN</v>
          </cell>
        </row>
      </sheetData>
      <sheetData sheetId="8">
        <row r="3">
          <cell r="B3" t="str">
            <v>DINAS PENDIDIKAN</v>
          </cell>
        </row>
      </sheetData>
      <sheetData sheetId="9">
        <row r="3">
          <cell r="B3" t="str">
            <v>Program Pendidikan Anak Usia Dini</v>
          </cell>
        </row>
      </sheetData>
      <sheetData sheetId="10">
        <row r="3">
          <cell r="B3" t="str">
            <v>Program Pendidikan Anak Usia Dini</v>
          </cell>
          <cell r="C3" t="str">
            <v>Rasio ketersediaan sekolah terhadap pendududuk usia TK/PAUD (sek/10.000 penduduk)</v>
          </cell>
          <cell r="D3">
            <v>0</v>
          </cell>
          <cell r="E3">
            <v>0</v>
          </cell>
          <cell r="F3">
            <v>0</v>
          </cell>
          <cell r="G3">
            <v>1559495000</v>
          </cell>
          <cell r="H3">
            <v>0</v>
          </cell>
          <cell r="I3">
            <v>2604544000</v>
          </cell>
          <cell r="J3">
            <v>0.54</v>
          </cell>
          <cell r="K3">
            <v>19009952500</v>
          </cell>
          <cell r="L3">
            <v>0.59</v>
          </cell>
          <cell r="M3">
            <v>18809952500</v>
          </cell>
          <cell r="N3">
            <v>0.64</v>
          </cell>
          <cell r="O3">
            <v>14118642500</v>
          </cell>
        </row>
        <row r="4">
          <cell r="B4" t="str">
            <v>Program Wajib Belajar Pendidikan Dasar Sembilan Tahun</v>
          </cell>
          <cell r="C4" t="str">
            <v>Sekolah Pendidikan SMP/MTs dan SMA/SMK/MA kondisi Bangunan Baik (unit)</v>
          </cell>
          <cell r="D4">
            <v>80</v>
          </cell>
          <cell r="F4">
            <v>84</v>
          </cell>
          <cell r="G4">
            <v>88822422831</v>
          </cell>
          <cell r="H4">
            <v>86</v>
          </cell>
          <cell r="I4">
            <v>95753620420</v>
          </cell>
          <cell r="J4">
            <v>88</v>
          </cell>
          <cell r="K4">
            <v>121</v>
          </cell>
          <cell r="L4">
            <v>92</v>
          </cell>
          <cell r="M4">
            <v>146879472286</v>
          </cell>
          <cell r="N4">
            <v>94</v>
          </cell>
          <cell r="O4">
            <v>160682790811</v>
          </cell>
        </row>
        <row r="5">
          <cell r="C5" t="str">
            <v>% SD Memiliki Gedung Perpustakaan (%)</v>
          </cell>
          <cell r="D5">
            <v>20</v>
          </cell>
          <cell r="F5">
            <v>20</v>
          </cell>
          <cell r="H5">
            <v>50</v>
          </cell>
          <cell r="J5">
            <v>65</v>
          </cell>
          <cell r="L5">
            <v>80</v>
          </cell>
          <cell r="N5">
            <v>90</v>
          </cell>
        </row>
        <row r="6">
          <cell r="C6" t="str">
            <v>Sekolah Pendidikan SD/MI kondisi bangunan baik (unit)</v>
          </cell>
          <cell r="D6">
            <v>122</v>
          </cell>
          <cell r="F6">
            <v>135</v>
          </cell>
          <cell r="H6">
            <v>145</v>
          </cell>
          <cell r="J6">
            <v>155</v>
          </cell>
          <cell r="L6">
            <v>160</v>
          </cell>
          <cell r="N6">
            <v>176</v>
          </cell>
        </row>
        <row r="7">
          <cell r="C7" t="str">
            <v>Rasio ketersediaan sekolah terhadap pendududuk usia SD/MI (sek/10.000 pddk)</v>
          </cell>
          <cell r="D7">
            <v>51.98</v>
          </cell>
          <cell r="F7">
            <v>51.98</v>
          </cell>
          <cell r="H7">
            <v>52.17</v>
          </cell>
          <cell r="J7">
            <v>52.43</v>
          </cell>
          <cell r="L7">
            <v>52.55</v>
          </cell>
          <cell r="N7">
            <v>52.56</v>
          </cell>
        </row>
        <row r="8">
          <cell r="C8" t="str">
            <v>% SMP Memiliki Gedung Perpustakaan (%)</v>
          </cell>
          <cell r="D8">
            <v>50</v>
          </cell>
          <cell r="F8">
            <v>50</v>
          </cell>
          <cell r="H8">
            <v>65</v>
          </cell>
          <cell r="J8">
            <v>80</v>
          </cell>
          <cell r="L8">
            <v>95</v>
          </cell>
          <cell r="N8">
            <v>98</v>
          </cell>
        </row>
        <row r="9">
          <cell r="C9" t="str">
            <v>% SMP Memiliki Lab.Komputer (%)</v>
          </cell>
          <cell r="D9">
            <v>50</v>
          </cell>
          <cell r="F9">
            <v>50</v>
          </cell>
          <cell r="H9">
            <v>60</v>
          </cell>
          <cell r="J9">
            <v>70</v>
          </cell>
          <cell r="L9">
            <v>78</v>
          </cell>
          <cell r="N9">
            <v>80</v>
          </cell>
        </row>
        <row r="10">
          <cell r="C10" t="str">
            <v>Rasio ketersediaan sekolah terhadap pendududuk usia SMP/MTs (sek/10.000 penduduk)</v>
          </cell>
          <cell r="D10">
            <v>41.85</v>
          </cell>
          <cell r="F10">
            <v>42.3</v>
          </cell>
          <cell r="H10">
            <v>42.49</v>
          </cell>
          <cell r="J10">
            <v>43.05</v>
          </cell>
          <cell r="L10">
            <v>43.33</v>
          </cell>
          <cell r="N10">
            <v>43.49</v>
          </cell>
        </row>
        <row r="11">
          <cell r="C11" t="str">
            <v>% SMP Memiliki Lab. IPA (%)</v>
          </cell>
          <cell r="D11">
            <v>70</v>
          </cell>
          <cell r="F11">
            <v>70</v>
          </cell>
          <cell r="H11">
            <v>75</v>
          </cell>
          <cell r="J11">
            <v>80</v>
          </cell>
          <cell r="L11">
            <v>85</v>
          </cell>
          <cell r="N11">
            <v>90</v>
          </cell>
        </row>
        <row r="12">
          <cell r="C12" t="str">
            <v>% Ruang Kelas Rusak berkurang (%)</v>
          </cell>
          <cell r="D12">
            <v>15</v>
          </cell>
          <cell r="F12">
            <v>15</v>
          </cell>
          <cell r="H12">
            <v>12</v>
          </cell>
          <cell r="J12">
            <v>10</v>
          </cell>
          <cell r="L12">
            <v>9</v>
          </cell>
          <cell r="N12">
            <v>6</v>
          </cell>
        </row>
        <row r="13">
          <cell r="B13" t="str">
            <v>Program Pendidikan Non Formal</v>
          </cell>
          <cell r="C13" t="str">
            <v>% warga buta aksara yang mengikuti pembelajaran keaksaraan</v>
          </cell>
          <cell r="D13">
            <v>0</v>
          </cell>
          <cell r="E13">
            <v>0</v>
          </cell>
          <cell r="F13">
            <v>0</v>
          </cell>
          <cell r="G13">
            <v>1013632500</v>
          </cell>
          <cell r="H13">
            <v>0</v>
          </cell>
          <cell r="I13">
            <v>860817500</v>
          </cell>
          <cell r="J13">
            <v>30</v>
          </cell>
          <cell r="K13">
            <v>1225401000</v>
          </cell>
          <cell r="L13">
            <v>40</v>
          </cell>
          <cell r="M13">
            <v>1256760000</v>
          </cell>
          <cell r="N13">
            <v>50</v>
          </cell>
          <cell r="O13">
            <v>1167911000</v>
          </cell>
        </row>
        <row r="14">
          <cell r="C14" t="str">
            <v>% Kelulusan warga belajar mengikuti Kesetaraan kejar paket A,B,C</v>
          </cell>
          <cell r="D14">
            <v>0</v>
          </cell>
          <cell r="F14">
            <v>0</v>
          </cell>
          <cell r="H14">
            <v>0</v>
          </cell>
          <cell r="J14">
            <v>92</v>
          </cell>
          <cell r="L14">
            <v>93</v>
          </cell>
          <cell r="N14">
            <v>99</v>
          </cell>
        </row>
        <row r="15">
          <cell r="B15" t="str">
            <v>Program Peningkatan Mutu Pendidik dan Tenaga Kependidikan</v>
          </cell>
          <cell r="C15" t="str">
            <v>Persentase Peningkatan mutu guru mata pelajaran (%)</v>
          </cell>
          <cell r="D15">
            <v>0</v>
          </cell>
          <cell r="E15">
            <v>0</v>
          </cell>
          <cell r="F15">
            <v>0</v>
          </cell>
          <cell r="G15">
            <v>672081000</v>
          </cell>
          <cell r="H15">
            <v>0</v>
          </cell>
          <cell r="I15">
            <v>1732834100</v>
          </cell>
          <cell r="J15">
            <v>39</v>
          </cell>
          <cell r="K15">
            <v>2237042100</v>
          </cell>
          <cell r="L15">
            <v>45</v>
          </cell>
          <cell r="M15">
            <v>2285595941</v>
          </cell>
          <cell r="N15">
            <v>55</v>
          </cell>
          <cell r="O15">
            <v>2308445498</v>
          </cell>
        </row>
        <row r="16">
          <cell r="B16" t="str">
            <v>Program Manajemen Pelayanan Pendidikan</v>
          </cell>
          <cell r="C16" t="str">
            <v>Persentase angkapartisipasi pendidikantinggi</v>
          </cell>
          <cell r="D16">
            <v>0</v>
          </cell>
          <cell r="E16">
            <v>0</v>
          </cell>
          <cell r="F16">
            <v>0</v>
          </cell>
          <cell r="G16">
            <v>19982650000</v>
          </cell>
          <cell r="H16">
            <v>0.2</v>
          </cell>
          <cell r="I16">
            <v>24992918000</v>
          </cell>
          <cell r="J16">
            <v>0.3</v>
          </cell>
          <cell r="K16">
            <v>25991147800</v>
          </cell>
          <cell r="L16">
            <v>0.4</v>
          </cell>
          <cell r="M16">
            <v>27216997580</v>
          </cell>
          <cell r="N16">
            <v>0.5</v>
          </cell>
          <cell r="O16">
            <v>21784038190</v>
          </cell>
        </row>
        <row r="17">
          <cell r="B17" t="str">
            <v>DINAS KESEHATAN</v>
          </cell>
        </row>
        <row r="18">
          <cell r="B18" t="str">
            <v>Program Standarisasi Pelayanan Kesehatan</v>
          </cell>
          <cell r="C18" t="str">
            <v>- Persentase FKTP yang melaksanakan sistem rujukan sesuai standar (%)- Persentase FKTP yang memberikan pelayanan sesuai standar (%)</v>
          </cell>
          <cell r="D18" t="str">
            <v>- 7- 50</v>
          </cell>
          <cell r="F18" t="str">
            <v>- 7- 50</v>
          </cell>
          <cell r="G18">
            <v>13049940580</v>
          </cell>
          <cell r="H18" t="str">
            <v>- 47- 75</v>
          </cell>
          <cell r="I18">
            <v>18589653338</v>
          </cell>
          <cell r="J18" t="str">
            <v>- 71- 80</v>
          </cell>
          <cell r="K18">
            <v>14467053190</v>
          </cell>
          <cell r="L18" t="str">
            <v>- 88- 88</v>
          </cell>
          <cell r="M18">
            <v>835139250</v>
          </cell>
          <cell r="N18" t="str">
            <v>- 100- 100</v>
          </cell>
          <cell r="O18">
            <v>918653225</v>
          </cell>
        </row>
        <row r="19">
          <cell r="B19" t="str">
            <v>Program pengadaan, peningkatan dan perbaikan sarana dan prasarana puskesmas/ puskemas pembantu dan jaringannya</v>
          </cell>
          <cell r="C19" t="str">
            <v>Jumlah Puskesmas dan jaringannya yang ditingkatkan kualitasnya (PKM)</v>
          </cell>
          <cell r="D19">
            <v>15</v>
          </cell>
          <cell r="F19">
            <v>15</v>
          </cell>
          <cell r="G19">
            <v>23513084679</v>
          </cell>
          <cell r="H19">
            <v>17</v>
          </cell>
          <cell r="I19">
            <v>6128973795</v>
          </cell>
          <cell r="J19">
            <v>17</v>
          </cell>
          <cell r="K19">
            <v>12988292500</v>
          </cell>
          <cell r="L19">
            <v>17</v>
          </cell>
          <cell r="M19">
            <v>9324236250</v>
          </cell>
          <cell r="N19">
            <v>17</v>
          </cell>
          <cell r="O19">
            <v>12551159875</v>
          </cell>
        </row>
        <row r="20">
          <cell r="B20" t="str">
            <v>Program kemitraan peningkatan pelayanan kesehatan</v>
          </cell>
          <cell r="C20" t="str">
            <v>Jumlah penduduk yang memiliki jaminan kesehatan (jiwa)</v>
          </cell>
          <cell r="D20">
            <v>150000</v>
          </cell>
          <cell r="F20">
            <v>150000</v>
          </cell>
          <cell r="G20">
            <v>17723016700</v>
          </cell>
          <cell r="H20">
            <v>153000</v>
          </cell>
          <cell r="I20">
            <v>33172933000</v>
          </cell>
          <cell r="J20">
            <v>241000</v>
          </cell>
          <cell r="K20">
            <v>39730926000</v>
          </cell>
          <cell r="L20">
            <v>245000</v>
          </cell>
          <cell r="M20">
            <v>43977018600</v>
          </cell>
          <cell r="N20">
            <v>280000</v>
          </cell>
          <cell r="O20">
            <v>48324320460</v>
          </cell>
        </row>
        <row r="21">
          <cell r="B21" t="str">
            <v>Program Pengadaan, Peningkatan Sarana Dan Prasarana Rumah Sakit/ Rumah Sakit Jiwa/Rumah Sakit Paru-Paru/  Rumah Sakit Mata</v>
          </cell>
          <cell r="C21" t="str">
            <v>Peningkatan Sarana dan Prasarana Rumah Sakit</v>
          </cell>
          <cell r="I21">
            <v>708799622</v>
          </cell>
          <cell r="K21">
            <v>6856540000</v>
          </cell>
          <cell r="M21">
            <v>12550000000</v>
          </cell>
          <cell r="O21">
            <v>16100000000</v>
          </cell>
        </row>
        <row r="22">
          <cell r="B22" t="str">
            <v>DINAS PU</v>
          </cell>
        </row>
        <row r="23">
          <cell r="B23" t="str">
            <v>Program pembangunan jalan dan jembatan</v>
          </cell>
          <cell r="C23" t="str">
            <v>Jumlah jembatan dalam kondisi baik (unit)</v>
          </cell>
          <cell r="D23">
            <v>163</v>
          </cell>
          <cell r="E23">
            <v>202114968693</v>
          </cell>
          <cell r="F23">
            <v>173</v>
          </cell>
          <cell r="G23">
            <v>177466055509</v>
          </cell>
          <cell r="H23">
            <v>182</v>
          </cell>
          <cell r="I23">
            <v>155481418640</v>
          </cell>
          <cell r="J23">
            <v>188</v>
          </cell>
          <cell r="K23">
            <v>103000000000</v>
          </cell>
          <cell r="L23">
            <v>194</v>
          </cell>
          <cell r="M23">
            <v>103000000000</v>
          </cell>
        </row>
        <row r="24">
          <cell r="C24" t="str">
            <v>Proporsi panjang jaringan jalan dalam kondisi baik (km)</v>
          </cell>
          <cell r="D24">
            <v>1329.79</v>
          </cell>
          <cell r="F24">
            <v>1396.28</v>
          </cell>
          <cell r="H24">
            <v>1466.09</v>
          </cell>
          <cell r="J24">
            <v>1539.4</v>
          </cell>
          <cell r="L24">
            <v>1616.37</v>
          </cell>
          <cell r="N24">
            <v>1697.19</v>
          </cell>
        </row>
        <row r="25">
          <cell r="B25" t="str">
            <v>Program Pengembangan dan Pengelolaan Jaringan Irigasi, Rawa dan Jaringan Pengairan lainnya</v>
          </cell>
          <cell r="C25" t="str">
            <v>Persentase panjang jaringan irigasi dalam kondisi baik (%)</v>
          </cell>
          <cell r="D25">
            <v>51.21</v>
          </cell>
          <cell r="E25">
            <v>20858270705</v>
          </cell>
          <cell r="F25">
            <v>53.18</v>
          </cell>
          <cell r="G25">
            <v>23772109678</v>
          </cell>
          <cell r="H25">
            <v>54.7</v>
          </cell>
          <cell r="I25">
            <v>31959975610</v>
          </cell>
          <cell r="J25">
            <v>55.76</v>
          </cell>
          <cell r="K25">
            <v>41865230000</v>
          </cell>
          <cell r="L25">
            <v>56.67</v>
          </cell>
          <cell r="M25">
            <v>56815230000</v>
          </cell>
        </row>
        <row r="26">
          <cell r="C26" t="str">
            <v>Persentase panjang jaringan irigasi dalam kondisi baik</v>
          </cell>
        </row>
        <row r="27">
          <cell r="B27" t="str">
            <v>DINAS PERTANIAN</v>
          </cell>
        </row>
        <row r="28">
          <cell r="B28" t="str">
            <v>Program peningkatan produksi hasil peternakan</v>
          </cell>
          <cell r="C28" t="str">
            <v>Jumlah Populasi Ternak</v>
          </cell>
          <cell r="D28" t="str">
            <v>- Jumlah populasi sapi = 14.010- Jumlah populasi kambing = 10.326- Jumlah populasi ayam = 382.503</v>
          </cell>
          <cell r="F28" t="str">
            <v>- Jumlah populasi sapi = 15.021- Jumlah populasi kambing = 13.454- Jumlah populasi ayam = 1.446.811</v>
          </cell>
          <cell r="G28">
            <v>4714885000</v>
          </cell>
          <cell r="H28" t="str">
            <v>- Jumlah populasi sapi = 15.546- Jumlah populasi kambing = 13.992- Jumlah populasi ayam = 1.475.747</v>
          </cell>
          <cell r="I28">
            <v>1861154000</v>
          </cell>
          <cell r="J28" t="str">
            <v>- Jumlah populasi sapi = 16.439- Jumlah populasi kambing = 14.552- Jumlah populasi ayam = 1.505.262</v>
          </cell>
          <cell r="K28">
            <v>3513726000</v>
          </cell>
          <cell r="L28" t="str">
            <v>- Jumlah populasi sapi = 17.333- Jumlah populasi kambing = 15.134- Jumlah populasi ayam = 1.535.367</v>
          </cell>
          <cell r="M28">
            <v>3395000000</v>
          </cell>
          <cell r="N28" t="str">
            <v>- Jumlah populasi sapi = 19.161- Jumlah populasi kambing = 15.739- Jumlah populasi ayam = 1.566.075</v>
          </cell>
          <cell r="O28">
            <v>300000000</v>
          </cell>
        </row>
        <row r="29">
          <cell r="B29" t="str">
            <v>Program Pengembangan Prasarana dan Sarana Pertanian</v>
          </cell>
          <cell r="C29" t="str">
            <v>Nilai Indeks Pertanaman Padi (kali)</v>
          </cell>
          <cell r="D29" t="str">
            <v>1,49</v>
          </cell>
          <cell r="E29">
            <v>0</v>
          </cell>
          <cell r="H29">
            <v>1500</v>
          </cell>
          <cell r="I29">
            <v>34778769350</v>
          </cell>
          <cell r="J29">
            <v>1550</v>
          </cell>
          <cell r="K29">
            <v>25441764150</v>
          </cell>
          <cell r="L29">
            <v>1600</v>
          </cell>
          <cell r="M29">
            <v>20985000000</v>
          </cell>
          <cell r="N29">
            <v>1650</v>
          </cell>
          <cell r="O29">
            <v>21035000000</v>
          </cell>
        </row>
        <row r="30">
          <cell r="B30" t="str">
            <v>Program Peningkatan Produksi Tanaman Perkebunan</v>
          </cell>
          <cell r="C30" t="str">
            <v>Jumlah Produksi Lada Jumlah Produksi KakaoJumlah Produksi Kelapa Sawit</v>
          </cell>
          <cell r="D30" t="str">
            <v>385412400245630</v>
          </cell>
          <cell r="E30">
            <v>0</v>
          </cell>
          <cell r="F30" t="str">
            <v>4.09413.597258.364</v>
          </cell>
          <cell r="G30">
            <v>518827500</v>
          </cell>
          <cell r="H30" t="str">
            <v>4.30116.147285.102</v>
          </cell>
          <cell r="I30">
            <v>3241726860</v>
          </cell>
          <cell r="J30" t="str">
            <v>4.33617.996304.621</v>
          </cell>
          <cell r="K30">
            <v>4094982000</v>
          </cell>
          <cell r="L30" t="str">
            <v>4.44919.996328.318</v>
          </cell>
          <cell r="M30">
            <v>13175000000</v>
          </cell>
          <cell r="N30" t="str">
            <v>5.54822.496346.558</v>
          </cell>
          <cell r="O30">
            <v>16730000000</v>
          </cell>
        </row>
        <row r="31">
          <cell r="B31" t="str">
            <v>DINAS KELAUTAN DAN PERIKANAN</v>
          </cell>
        </row>
        <row r="32">
          <cell r="B32" t="str">
            <v>Program Pengembangan Budidaya Perikanan</v>
          </cell>
          <cell r="C32" t="str">
            <v>Jumlah produksiPerikanan Budidaya (ton)</v>
          </cell>
          <cell r="D32">
            <v>42922</v>
          </cell>
          <cell r="F32">
            <v>44210</v>
          </cell>
          <cell r="G32">
            <v>1657296400</v>
          </cell>
          <cell r="H32">
            <v>45497</v>
          </cell>
          <cell r="I32">
            <v>6866608000</v>
          </cell>
          <cell r="J32">
            <v>46788</v>
          </cell>
          <cell r="K32">
            <v>7568947455</v>
          </cell>
          <cell r="L32">
            <v>48073</v>
          </cell>
          <cell r="M32">
            <v>6756963547</v>
          </cell>
          <cell r="N32">
            <v>49380</v>
          </cell>
          <cell r="O32">
            <v>7437752974</v>
          </cell>
        </row>
        <row r="33">
          <cell r="B33" t="str">
            <v>Program pengembangan perikanan tangkap</v>
          </cell>
          <cell r="C33" t="str">
            <v>Jumlah produksi Perikanan Tangkap (ton)</v>
          </cell>
          <cell r="D33">
            <v>8659</v>
          </cell>
          <cell r="F33">
            <v>8702300</v>
          </cell>
          <cell r="G33">
            <v>7416554300</v>
          </cell>
          <cell r="H33">
            <v>8745590</v>
          </cell>
          <cell r="I33">
            <v>11289630650</v>
          </cell>
          <cell r="J33">
            <v>8785890</v>
          </cell>
          <cell r="K33">
            <v>7952000000</v>
          </cell>
          <cell r="L33">
            <v>8832180</v>
          </cell>
          <cell r="M33">
            <v>7905000000</v>
          </cell>
          <cell r="N33">
            <v>8918800</v>
          </cell>
          <cell r="O33">
            <v>8915000000</v>
          </cell>
        </row>
        <row r="34">
          <cell r="B34" t="str">
            <v>Program Optimalisasi pengelolaan dan pemasaran produksi perikanan</v>
          </cell>
          <cell r="C34" t="str">
            <v>Jumlah produksiPengolahanikan  (ton)</v>
          </cell>
          <cell r="D34">
            <v>302.39999999999998</v>
          </cell>
          <cell r="F34">
            <v>303750</v>
          </cell>
          <cell r="G34">
            <v>1482852500</v>
          </cell>
          <cell r="H34">
            <v>305270</v>
          </cell>
          <cell r="I34">
            <v>1471235000</v>
          </cell>
          <cell r="J34">
            <v>306800</v>
          </cell>
          <cell r="K34">
            <v>960290000</v>
          </cell>
          <cell r="L34">
            <v>308330</v>
          </cell>
          <cell r="M34">
            <v>1655000000</v>
          </cell>
          <cell r="N34">
            <v>309870</v>
          </cell>
          <cell r="O34">
            <v>1255000000</v>
          </cell>
        </row>
        <row r="35">
          <cell r="B35" t="str">
            <v>DPMPTSP</v>
          </cell>
        </row>
        <row r="36">
          <cell r="B36" t="str">
            <v>Program Peningkatan Iklim Investasi dan Realisasi Investasi</v>
          </cell>
          <cell r="C36" t="str">
            <v>Jumlah minat dan rencana investasi (investor)</v>
          </cell>
          <cell r="D36">
            <v>25</v>
          </cell>
          <cell r="E36">
            <v>0</v>
          </cell>
          <cell r="F36">
            <v>30</v>
          </cell>
          <cell r="G36">
            <v>91747600</v>
          </cell>
          <cell r="H36">
            <v>0</v>
          </cell>
          <cell r="I36">
            <v>0</v>
          </cell>
          <cell r="J36">
            <v>0</v>
          </cell>
          <cell r="K36">
            <v>0</v>
          </cell>
          <cell r="L36">
            <v>0</v>
          </cell>
          <cell r="M36">
            <v>0</v>
          </cell>
          <cell r="N36">
            <v>0</v>
          </cell>
          <cell r="O36">
            <v>0</v>
          </cell>
        </row>
        <row r="37">
          <cell r="B37" t="str">
            <v>Program Peningkatan Promosi dan Kerjasama Investasi</v>
          </cell>
          <cell r="C37" t="str">
            <v>- persentase jumlah promosi yang dilaksanakan- Nilai investasi PMA $ dan PMDN Rp.</v>
          </cell>
          <cell r="D37" t="str">
            <v>0</v>
          </cell>
          <cell r="E37">
            <v>0</v>
          </cell>
          <cell r="F37" t="str">
            <v>0</v>
          </cell>
          <cell r="G37">
            <v>334386400</v>
          </cell>
          <cell r="H37" t="str">
            <v>0</v>
          </cell>
          <cell r="I37">
            <v>472662000</v>
          </cell>
          <cell r="J37" t="str">
            <v>0</v>
          </cell>
          <cell r="K37">
            <v>874759000</v>
          </cell>
          <cell r="L37" t="str">
            <v>0</v>
          </cell>
          <cell r="M37">
            <v>900000000</v>
          </cell>
          <cell r="N37" t="str">
            <v>0</v>
          </cell>
          <cell r="O37">
            <v>0</v>
          </cell>
        </row>
        <row r="38">
          <cell r="B38" t="str">
            <v>Program Pengawasan dan Pengendalian PM dan PTSP</v>
          </cell>
          <cell r="C38" t="str">
            <v>persentase PMA dan PMDN yang dibina</v>
          </cell>
          <cell r="D38" t="str">
            <v>0</v>
          </cell>
          <cell r="E38">
            <v>0</v>
          </cell>
          <cell r="F38" t="str">
            <v>0</v>
          </cell>
          <cell r="G38">
            <v>0</v>
          </cell>
          <cell r="H38" t="str">
            <v>0</v>
          </cell>
          <cell r="I38">
            <v>0</v>
          </cell>
          <cell r="J38">
            <v>0</v>
          </cell>
          <cell r="K38">
            <v>0</v>
          </cell>
          <cell r="L38">
            <v>0</v>
          </cell>
          <cell r="M38">
            <v>430000000</v>
          </cell>
          <cell r="N38">
            <v>0</v>
          </cell>
          <cell r="O38">
            <v>430000000</v>
          </cell>
        </row>
      </sheetData>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PUT DATA REALISASI Per GU"/>
      <sheetName val="CETAK LAPORAN"/>
      <sheetName val="FORM 1 TW. I"/>
      <sheetName val="FORM 1 TW. II"/>
      <sheetName val="FORM 1 TW. II fx"/>
      <sheetName val="FORM 1 TW. III"/>
      <sheetName val="FORM 1 TW. IV."/>
      <sheetName val="FORM 3.a TW. I"/>
      <sheetName val="FORM 3b TW. I"/>
      <sheetName val="FORM 3.a TW. II"/>
      <sheetName val="FORM 3b TW. II"/>
      <sheetName val="FORM 6 TW. I"/>
      <sheetName val="FORM 6 TW. I Fix"/>
      <sheetName val="FORM 6 TW. II"/>
      <sheetName val="FORM 6 TW. II fx"/>
      <sheetName val="FORM 6 TW. III"/>
      <sheetName val="FORM 6 TW. IV"/>
      <sheetName val="FORM 7 TW. I"/>
      <sheetName val="FORM 7 TW. II"/>
      <sheetName val="FORM 7 TW. II MANUAL"/>
      <sheetName val="FORM 7 TW. III"/>
      <sheetName val="FORM 7 TW. IV"/>
      <sheetName val="FORM 8"/>
      <sheetName val="FORM 8 fx"/>
      <sheetName val="CAPAIAN PROGRAM."/>
      <sheetName val="CAPAIAN PROGRAM TW.II"/>
      <sheetName val="FORM 8."/>
      <sheetName val="Format 8"/>
      <sheetName val="Capaian Program"/>
      <sheetName val=" PROGRAM PRIOTAS"/>
      <sheetName val="FORM.1"/>
      <sheetName val="FORM 6 contoh"/>
      <sheetName val="DATA REALISASI MONEV INTERNAL"/>
      <sheetName val="DATABASE ANGGARAN"/>
      <sheetName val="DATA BASE ANGGARAN KAS 2023"/>
      <sheetName val="DB TARGET KINERJA &amp; ANGGARAN 23"/>
      <sheetName val="DATA DOKUMEN RENCANA AKSI"/>
      <sheetName val="FORM 3b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0">
          <cell r="B10" t="str">
            <v>PROGRAM PENUNJANG URUSAN PEMERINTAHAN DAERAH KABUPATEN/KOTA</v>
          </cell>
          <cell r="D10" t="str">
            <v xml:space="preserve">Persentase penunjang urusan perangkat daerah berjalan sesuai standar </v>
          </cell>
          <cell r="F10">
            <v>100</v>
          </cell>
        </row>
        <row r="11">
          <cell r="D11" t="str">
            <v xml:space="preserve">Persentase penyusunan dokumen perencanaan, penganggaran dan evaluasi tepat waktu </v>
          </cell>
          <cell r="F11">
            <v>100</v>
          </cell>
        </row>
        <row r="12">
          <cell r="D12" t="str">
            <v>Jumlah dokumen Perencanaan Yang disusun Tepat Waktu  (Dokumen)</v>
          </cell>
        </row>
        <row r="19">
          <cell r="D19" t="str">
            <v>Jumlah dokumen RKA- SKPD yang disusun tepat waktu (Dokumen)</v>
          </cell>
        </row>
        <row r="25">
          <cell r="D25" t="str">
            <v>Jumlah dokumen DPA- SKPD yang disusun tepat waktu (Dokumen)</v>
          </cell>
        </row>
        <row r="37">
          <cell r="F37">
            <v>100</v>
          </cell>
        </row>
        <row r="53">
          <cell r="F53">
            <v>100</v>
          </cell>
        </row>
        <row r="69">
          <cell r="F69">
            <v>100</v>
          </cell>
        </row>
        <row r="78">
          <cell r="F78">
            <v>100</v>
          </cell>
        </row>
        <row r="94">
          <cell r="F94">
            <v>100</v>
          </cell>
        </row>
        <row r="99">
          <cell r="F99">
            <v>100</v>
          </cell>
        </row>
        <row r="116">
          <cell r="F116">
            <v>100</v>
          </cell>
        </row>
        <row r="132">
          <cell r="F132">
            <v>100</v>
          </cell>
        </row>
        <row r="133">
          <cell r="F133">
            <v>100</v>
          </cell>
        </row>
        <row r="150">
          <cell r="F150">
            <v>100</v>
          </cell>
        </row>
        <row r="151">
          <cell r="F151">
            <v>100</v>
          </cell>
        </row>
        <row r="169">
          <cell r="F169">
            <v>100</v>
          </cell>
        </row>
        <row r="170">
          <cell r="F170">
            <v>100</v>
          </cell>
        </row>
        <row r="176">
          <cell r="F176">
            <v>100</v>
          </cell>
        </row>
        <row r="177">
          <cell r="F177">
            <v>100</v>
          </cell>
        </row>
      </sheetData>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O83"/>
  <sheetViews>
    <sheetView view="pageBreakPreview" zoomScale="90" zoomScaleNormal="110" zoomScaleSheetLayoutView="90" workbookViewId="0">
      <selection activeCell="A3" sqref="A3:M5"/>
    </sheetView>
  </sheetViews>
  <sheetFormatPr defaultColWidth="15.81640625" defaultRowHeight="10"/>
  <cols>
    <col min="1" max="1" width="3.1796875" style="18" customWidth="1"/>
    <col min="2" max="2" width="2.81640625" style="18" customWidth="1"/>
    <col min="3" max="3" width="48.54296875" style="10" customWidth="1"/>
    <col min="4" max="4" width="19.1796875" style="10" customWidth="1"/>
    <col min="5" max="5" width="21.6328125" style="10" bestFit="1" customWidth="1"/>
    <col min="6" max="6" width="17" style="10" customWidth="1"/>
    <col min="7" max="7" width="17.81640625" style="10" customWidth="1"/>
    <col min="8" max="8" width="12.1796875" style="29" customWidth="1"/>
    <col min="9" max="9" width="16.26953125" style="724" customWidth="1"/>
    <col min="10" max="10" width="10" style="29" customWidth="1"/>
    <col min="11" max="11" width="19.26953125" style="16" customWidth="1"/>
    <col min="12" max="12" width="10.1796875" style="29" customWidth="1"/>
    <col min="13" max="13" width="16.1796875" style="10" customWidth="1"/>
    <col min="14" max="14" width="19.7265625" style="10" customWidth="1"/>
    <col min="15" max="16384" width="15.81640625" style="10"/>
  </cols>
  <sheetData>
    <row r="3" spans="1:15">
      <c r="A3" s="1030" t="s">
        <v>437</v>
      </c>
      <c r="B3" s="1030"/>
      <c r="C3" s="1030"/>
      <c r="D3" s="1030"/>
      <c r="E3" s="1030"/>
      <c r="F3" s="1030"/>
      <c r="G3" s="1030"/>
      <c r="H3" s="1030"/>
      <c r="I3" s="1030"/>
      <c r="J3" s="1030"/>
      <c r="K3" s="1030"/>
      <c r="L3" s="1030"/>
      <c r="M3" s="1030"/>
    </row>
    <row r="4" spans="1:15">
      <c r="A4" s="1030" t="s">
        <v>71</v>
      </c>
      <c r="B4" s="1030"/>
      <c r="C4" s="1030"/>
      <c r="D4" s="1030"/>
      <c r="E4" s="1030"/>
      <c r="F4" s="1030"/>
      <c r="G4" s="1030"/>
      <c r="H4" s="1030"/>
      <c r="I4" s="1030"/>
      <c r="J4" s="1030"/>
      <c r="K4" s="1030"/>
      <c r="L4" s="1030"/>
      <c r="M4" s="1030"/>
    </row>
    <row r="5" spans="1:15">
      <c r="A5" s="1030" t="s">
        <v>450</v>
      </c>
      <c r="B5" s="1030"/>
      <c r="C5" s="1030"/>
      <c r="D5" s="1030"/>
      <c r="E5" s="1030"/>
      <c r="F5" s="1030"/>
      <c r="G5" s="1030"/>
      <c r="H5" s="1030"/>
      <c r="I5" s="1030"/>
      <c r="J5" s="1030"/>
      <c r="K5" s="1030"/>
      <c r="L5" s="1030"/>
      <c r="M5" s="1030"/>
    </row>
    <row r="6" spans="1:15" ht="8.25" customHeight="1">
      <c r="A6" s="11"/>
      <c r="B6" s="11"/>
      <c r="C6" s="12"/>
      <c r="D6" s="12"/>
      <c r="E6" s="12"/>
      <c r="F6" s="12"/>
      <c r="G6" s="12"/>
      <c r="H6" s="12"/>
      <c r="I6" s="722"/>
      <c r="J6" s="12"/>
      <c r="K6" s="722"/>
      <c r="L6" s="12"/>
      <c r="M6" s="12"/>
    </row>
    <row r="7" spans="1:15" ht="26.25" customHeight="1">
      <c r="A7" s="1031" t="s">
        <v>72</v>
      </c>
      <c r="B7" s="1032"/>
      <c r="C7" s="1037" t="s">
        <v>73</v>
      </c>
      <c r="D7" s="1037" t="s">
        <v>74</v>
      </c>
      <c r="E7" s="1037" t="s">
        <v>75</v>
      </c>
      <c r="F7" s="1037" t="s">
        <v>451</v>
      </c>
      <c r="G7" s="1031" t="s">
        <v>452</v>
      </c>
      <c r="H7" s="1032"/>
      <c r="I7" s="1031" t="s">
        <v>76</v>
      </c>
      <c r="J7" s="1032"/>
      <c r="K7" s="1031" t="s">
        <v>77</v>
      </c>
      <c r="L7" s="1032"/>
      <c r="M7" s="1042" t="s">
        <v>78</v>
      </c>
    </row>
    <row r="8" spans="1:15" ht="11.25" customHeight="1">
      <c r="A8" s="1033"/>
      <c r="B8" s="1034"/>
      <c r="C8" s="1038"/>
      <c r="D8" s="1038"/>
      <c r="E8" s="1038"/>
      <c r="F8" s="1038"/>
      <c r="G8" s="1035"/>
      <c r="H8" s="1036"/>
      <c r="I8" s="1035"/>
      <c r="J8" s="1036"/>
      <c r="K8" s="1035"/>
      <c r="L8" s="1036"/>
      <c r="M8" s="1043"/>
    </row>
    <row r="9" spans="1:15" ht="21.75" customHeight="1">
      <c r="A9" s="1035"/>
      <c r="B9" s="1036"/>
      <c r="C9" s="1039"/>
      <c r="D9" s="1039"/>
      <c r="E9" s="1039"/>
      <c r="F9" s="1039"/>
      <c r="G9" s="924" t="s">
        <v>79</v>
      </c>
      <c r="H9" s="924" t="s">
        <v>80</v>
      </c>
      <c r="I9" s="924" t="s">
        <v>79</v>
      </c>
      <c r="J9" s="924" t="s">
        <v>80</v>
      </c>
      <c r="K9" s="924" t="s">
        <v>79</v>
      </c>
      <c r="L9" s="924" t="s">
        <v>80</v>
      </c>
      <c r="M9" s="1044"/>
    </row>
    <row r="10" spans="1:15" s="683" customFormat="1" ht="15" customHeight="1">
      <c r="A10" s="1045" t="s">
        <v>81</v>
      </c>
      <c r="B10" s="1046"/>
      <c r="C10" s="925" t="s">
        <v>82</v>
      </c>
      <c r="D10" s="925" t="s">
        <v>83</v>
      </c>
      <c r="E10" s="925" t="s">
        <v>84</v>
      </c>
      <c r="F10" s="925" t="s">
        <v>85</v>
      </c>
      <c r="G10" s="925" t="s">
        <v>86</v>
      </c>
      <c r="H10" s="925" t="s">
        <v>87</v>
      </c>
      <c r="I10" s="925" t="s">
        <v>88</v>
      </c>
      <c r="J10" s="925" t="s">
        <v>89</v>
      </c>
      <c r="K10" s="925" t="s">
        <v>90</v>
      </c>
      <c r="L10" s="925" t="s">
        <v>91</v>
      </c>
      <c r="M10" s="925" t="s">
        <v>92</v>
      </c>
    </row>
    <row r="11" spans="1:15" ht="22.5" customHeight="1">
      <c r="A11" s="1047"/>
      <c r="B11" s="1048"/>
      <c r="C11" s="926"/>
      <c r="D11" s="927"/>
      <c r="E11" s="927"/>
      <c r="F11" s="927"/>
      <c r="G11" s="927"/>
      <c r="H11" s="927" t="s">
        <v>93</v>
      </c>
      <c r="I11" s="927" t="s">
        <v>94</v>
      </c>
      <c r="J11" s="927" t="s">
        <v>95</v>
      </c>
      <c r="K11" s="927" t="s">
        <v>96</v>
      </c>
      <c r="L11" s="927" t="s">
        <v>97</v>
      </c>
      <c r="M11" s="927"/>
    </row>
    <row r="12" spans="1:15" s="727" customFormat="1" ht="57" customHeight="1">
      <c r="A12" s="1049" t="s">
        <v>98</v>
      </c>
      <c r="B12" s="1050"/>
      <c r="C12" s="928" t="s">
        <v>99</v>
      </c>
      <c r="D12" s="929"/>
      <c r="E12" s="930">
        <v>2415637116</v>
      </c>
      <c r="F12" s="930">
        <v>735355000</v>
      </c>
      <c r="G12" s="930">
        <f>G13+G18+G21+G26+G34+G37+G41+G23</f>
        <v>324399999</v>
      </c>
      <c r="H12" s="931">
        <f>H13</f>
        <v>175.58206293541622</v>
      </c>
      <c r="I12" s="930">
        <f>F12-G12</f>
        <v>410955001</v>
      </c>
      <c r="J12" s="931">
        <v>72.430000000000007</v>
      </c>
      <c r="K12" s="930">
        <f>E12-G12</f>
        <v>2091237117</v>
      </c>
      <c r="L12" s="931">
        <v>90.52</v>
      </c>
      <c r="M12" s="932"/>
      <c r="N12" s="922" cm="1">
        <f t="array" ref="N12:O12">F12:G12</f>
        <v>735355000</v>
      </c>
      <c r="O12" s="727">
        <v>324399999</v>
      </c>
    </row>
    <row r="13" spans="1:15" s="728" customFormat="1" ht="57.75" customHeight="1">
      <c r="A13" s="933" t="s">
        <v>101</v>
      </c>
      <c r="B13" s="934"/>
      <c r="C13" s="935" t="s">
        <v>100</v>
      </c>
      <c r="D13" s="936"/>
      <c r="E13" s="937">
        <v>44910700</v>
      </c>
      <c r="F13" s="937">
        <v>12489000</v>
      </c>
      <c r="G13" s="937">
        <f>G14+G15+G16+G17</f>
        <v>10823950</v>
      </c>
      <c r="H13" s="938">
        <f>H14+H15+H16+H17</f>
        <v>175.58206293541622</v>
      </c>
      <c r="I13" s="937">
        <f>F13-G13</f>
        <v>1665050</v>
      </c>
      <c r="J13" s="938">
        <v>80.08</v>
      </c>
      <c r="K13" s="937">
        <f t="shared" ref="K13:K64" si="0">E13-G13</f>
        <v>34086750</v>
      </c>
      <c r="L13" s="938"/>
      <c r="M13" s="939"/>
      <c r="N13" s="923" cm="1">
        <f t="array" ref="N13:O13">F13:G13</f>
        <v>12489000</v>
      </c>
      <c r="O13" s="728">
        <v>10823950</v>
      </c>
    </row>
    <row r="14" spans="1:15" ht="35.25" customHeight="1">
      <c r="A14" s="940"/>
      <c r="B14" s="941" t="s">
        <v>101</v>
      </c>
      <c r="C14" s="942" t="s">
        <v>102</v>
      </c>
      <c r="D14" s="1051" t="s">
        <v>275</v>
      </c>
      <c r="E14" s="943">
        <v>22158000</v>
      </c>
      <c r="F14" s="1023">
        <v>6188000</v>
      </c>
      <c r="G14" s="1023">
        <v>6529950</v>
      </c>
      <c r="H14" s="945">
        <f>G14/F14*100</f>
        <v>105.52601809954751</v>
      </c>
      <c r="I14" s="946">
        <f t="shared" ref="I14:I64" si="1">F14-G14</f>
        <v>-341950</v>
      </c>
      <c r="J14" s="947">
        <v>71.22</v>
      </c>
      <c r="K14" s="946">
        <f t="shared" si="0"/>
        <v>15628050</v>
      </c>
      <c r="L14" s="947"/>
      <c r="M14" s="948"/>
    </row>
    <row r="15" spans="1:15" ht="36.75" customHeight="1">
      <c r="A15" s="940"/>
      <c r="B15" s="941" t="s">
        <v>103</v>
      </c>
      <c r="C15" s="942" t="s">
        <v>104</v>
      </c>
      <c r="D15" s="1052"/>
      <c r="E15" s="943">
        <v>5243000</v>
      </c>
      <c r="F15" s="1023">
        <v>3803000</v>
      </c>
      <c r="G15" s="1023">
        <v>2310000</v>
      </c>
      <c r="H15" s="945">
        <v>0</v>
      </c>
      <c r="I15" s="946">
        <f>F15-G15</f>
        <v>1493000</v>
      </c>
      <c r="J15" s="945">
        <v>0</v>
      </c>
      <c r="K15" s="946">
        <f t="shared" si="0"/>
        <v>2933000</v>
      </c>
      <c r="L15" s="996" t="s">
        <v>438</v>
      </c>
      <c r="M15" s="948"/>
    </row>
    <row r="16" spans="1:15" ht="33.75" customHeight="1">
      <c r="A16" s="940"/>
      <c r="B16" s="941" t="s">
        <v>105</v>
      </c>
      <c r="C16" s="942" t="s">
        <v>106</v>
      </c>
      <c r="D16" s="1052"/>
      <c r="E16" s="943">
        <v>6359000</v>
      </c>
      <c r="F16" s="1023">
        <v>0</v>
      </c>
      <c r="G16" s="1023">
        <v>234000</v>
      </c>
      <c r="H16" s="945">
        <v>0</v>
      </c>
      <c r="I16" s="946">
        <f t="shared" si="1"/>
        <v>-234000</v>
      </c>
      <c r="J16" s="945">
        <v>0</v>
      </c>
      <c r="K16" s="946">
        <f>E16-G16</f>
        <v>6125000</v>
      </c>
      <c r="L16" s="945">
        <v>0</v>
      </c>
      <c r="M16" s="948"/>
    </row>
    <row r="17" spans="1:14" ht="26.25" customHeight="1">
      <c r="A17" s="940"/>
      <c r="B17" s="941" t="s">
        <v>107</v>
      </c>
      <c r="C17" s="942" t="s">
        <v>108</v>
      </c>
      <c r="D17" s="1053"/>
      <c r="E17" s="943">
        <v>11150700</v>
      </c>
      <c r="F17" s="1023">
        <v>2498000</v>
      </c>
      <c r="G17" s="1023">
        <v>1750000</v>
      </c>
      <c r="H17" s="945">
        <f>G17/F17*100</f>
        <v>70.05604483586869</v>
      </c>
      <c r="I17" s="946">
        <f t="shared" si="1"/>
        <v>748000</v>
      </c>
      <c r="J17" s="947"/>
      <c r="K17" s="946">
        <f t="shared" si="0"/>
        <v>9400700</v>
      </c>
      <c r="L17" s="947"/>
      <c r="M17" s="950"/>
    </row>
    <row r="18" spans="1:14" s="728" customFormat="1" ht="47.25" customHeight="1">
      <c r="A18" s="933" t="s">
        <v>103</v>
      </c>
      <c r="B18" s="934"/>
      <c r="C18" s="935" t="s">
        <v>21</v>
      </c>
      <c r="D18" s="936"/>
      <c r="E18" s="937">
        <v>1905742646</v>
      </c>
      <c r="F18" s="937">
        <v>572974000</v>
      </c>
      <c r="G18" s="937">
        <f>G19+G20</f>
        <v>213528530</v>
      </c>
      <c r="H18" s="938">
        <f>H19+H20</f>
        <v>37.594771943786156</v>
      </c>
      <c r="I18" s="937">
        <f t="shared" si="1"/>
        <v>359445470</v>
      </c>
      <c r="J18" s="938">
        <v>24.03</v>
      </c>
      <c r="K18" s="937">
        <f t="shared" si="0"/>
        <v>1692214116</v>
      </c>
      <c r="L18" s="938"/>
      <c r="M18" s="939"/>
    </row>
    <row r="19" spans="1:14" ht="36" customHeight="1">
      <c r="A19" s="940"/>
      <c r="B19" s="941" t="s">
        <v>101</v>
      </c>
      <c r="C19" s="942" t="s">
        <v>109</v>
      </c>
      <c r="D19" s="1051" t="s">
        <v>110</v>
      </c>
      <c r="E19" s="943">
        <v>1882082646</v>
      </c>
      <c r="F19" s="1023">
        <v>567974000</v>
      </c>
      <c r="G19" s="1023">
        <v>213528530</v>
      </c>
      <c r="H19" s="945">
        <f>G19/F19*100</f>
        <v>37.594771943786156</v>
      </c>
      <c r="I19" s="946">
        <f t="shared" si="1"/>
        <v>354445470</v>
      </c>
      <c r="J19" s="947">
        <f>N19-H19</f>
        <v>62.405228056213844</v>
      </c>
      <c r="K19" s="946">
        <f t="shared" si="0"/>
        <v>1668554116</v>
      </c>
      <c r="L19" s="947"/>
      <c r="M19" s="948"/>
      <c r="N19" s="10">
        <v>100</v>
      </c>
    </row>
    <row r="20" spans="1:14" ht="51.75" customHeight="1">
      <c r="A20" s="940"/>
      <c r="B20" s="941" t="s">
        <v>103</v>
      </c>
      <c r="C20" s="942" t="s">
        <v>111</v>
      </c>
      <c r="D20" s="1053"/>
      <c r="E20" s="943">
        <v>23660000</v>
      </c>
      <c r="F20" s="1023">
        <v>5000000</v>
      </c>
      <c r="G20" s="1017">
        <v>0</v>
      </c>
      <c r="H20" s="945">
        <f>G20/F20*100</f>
        <v>0</v>
      </c>
      <c r="I20" s="946">
        <f t="shared" si="1"/>
        <v>5000000</v>
      </c>
      <c r="J20" s="947">
        <f>N19-H20</f>
        <v>100</v>
      </c>
      <c r="K20" s="946">
        <f t="shared" si="0"/>
        <v>23660000</v>
      </c>
      <c r="L20" s="947"/>
      <c r="M20" s="950"/>
    </row>
    <row r="21" spans="1:14" s="728" customFormat="1" ht="42" customHeight="1">
      <c r="A21" s="933" t="s">
        <v>105</v>
      </c>
      <c r="B21" s="934"/>
      <c r="C21" s="935" t="s">
        <v>112</v>
      </c>
      <c r="D21" s="936"/>
      <c r="E21" s="937">
        <v>11810000</v>
      </c>
      <c r="F21" s="937">
        <v>2690000</v>
      </c>
      <c r="G21" s="937">
        <f>G22</f>
        <v>600000</v>
      </c>
      <c r="H21" s="938">
        <f>H22</f>
        <v>22.304832713754646</v>
      </c>
      <c r="I21" s="937">
        <f t="shared" si="1"/>
        <v>2090000</v>
      </c>
      <c r="J21" s="938">
        <f>N19-H21</f>
        <v>77.695167286245351</v>
      </c>
      <c r="K21" s="937">
        <f t="shared" si="0"/>
        <v>11210000</v>
      </c>
      <c r="L21" s="938"/>
      <c r="M21" s="939"/>
    </row>
    <row r="22" spans="1:14" ht="35.25" customHeight="1">
      <c r="A22" s="940"/>
      <c r="B22" s="941" t="s">
        <v>101</v>
      </c>
      <c r="C22" s="942" t="s">
        <v>113</v>
      </c>
      <c r="D22" s="955" t="s">
        <v>110</v>
      </c>
      <c r="E22" s="943">
        <v>11810000</v>
      </c>
      <c r="F22" s="1023">
        <v>2690000</v>
      </c>
      <c r="G22" s="1023">
        <v>600000</v>
      </c>
      <c r="H22" s="945">
        <f>G22/F22*100</f>
        <v>22.304832713754646</v>
      </c>
      <c r="I22" s="946">
        <f t="shared" si="1"/>
        <v>2090000</v>
      </c>
      <c r="J22" s="947">
        <f>N19-H22</f>
        <v>77.695167286245351</v>
      </c>
      <c r="K22" s="946">
        <f t="shared" si="0"/>
        <v>11210000</v>
      </c>
      <c r="L22" s="947"/>
      <c r="M22" s="948"/>
    </row>
    <row r="23" spans="1:14" s="728" customFormat="1" ht="34.5" customHeight="1">
      <c r="A23" s="933" t="s">
        <v>107</v>
      </c>
      <c r="B23" s="934"/>
      <c r="C23" s="935" t="s">
        <v>25</v>
      </c>
      <c r="D23" s="936"/>
      <c r="E23" s="937">
        <v>37330000</v>
      </c>
      <c r="F23" s="937">
        <v>8036000</v>
      </c>
      <c r="G23" s="937">
        <f>G24+G25</f>
        <v>1924000</v>
      </c>
      <c r="H23" s="938">
        <f>H24+H25</f>
        <v>124.20916720464817</v>
      </c>
      <c r="I23" s="937">
        <f t="shared" si="1"/>
        <v>6112000</v>
      </c>
      <c r="J23" s="938">
        <f>N24-H23</f>
        <v>-24.209167204648168</v>
      </c>
      <c r="K23" s="937">
        <f t="shared" si="0"/>
        <v>35406000</v>
      </c>
      <c r="L23" s="938"/>
      <c r="M23" s="939"/>
    </row>
    <row r="24" spans="1:14" ht="30" customHeight="1">
      <c r="A24" s="940"/>
      <c r="B24" s="941" t="s">
        <v>101</v>
      </c>
      <c r="C24" s="942" t="s">
        <v>115</v>
      </c>
      <c r="D24" s="1051" t="s">
        <v>275</v>
      </c>
      <c r="E24" s="943">
        <v>7843000</v>
      </c>
      <c r="F24" s="1023">
        <v>1549000</v>
      </c>
      <c r="G24" s="1023">
        <v>1924000</v>
      </c>
      <c r="H24" s="945">
        <f>G24/F24*100</f>
        <v>124.20916720464817</v>
      </c>
      <c r="I24" s="946">
        <f t="shared" si="1"/>
        <v>-375000</v>
      </c>
      <c r="J24" s="945">
        <f>N24-H24</f>
        <v>-24.209167204648168</v>
      </c>
      <c r="K24" s="946">
        <f t="shared" si="0"/>
        <v>5919000</v>
      </c>
      <c r="L24" s="947"/>
      <c r="M24" s="948"/>
      <c r="N24" s="10">
        <v>100</v>
      </c>
    </row>
    <row r="25" spans="1:14" ht="39" customHeight="1">
      <c r="A25" s="940"/>
      <c r="B25" s="941" t="s">
        <v>103</v>
      </c>
      <c r="C25" s="942" t="s">
        <v>116</v>
      </c>
      <c r="D25" s="1053"/>
      <c r="E25" s="943">
        <v>29487000</v>
      </c>
      <c r="F25" s="1023">
        <v>6487000</v>
      </c>
      <c r="G25" s="943">
        <v>0</v>
      </c>
      <c r="H25" s="945">
        <v>0</v>
      </c>
      <c r="I25" s="946">
        <f t="shared" si="1"/>
        <v>6487000</v>
      </c>
      <c r="J25" s="945">
        <v>0</v>
      </c>
      <c r="K25" s="946">
        <f t="shared" si="0"/>
        <v>29487000</v>
      </c>
      <c r="L25" s="945">
        <v>0</v>
      </c>
      <c r="M25" s="950"/>
    </row>
    <row r="26" spans="1:14" s="728" customFormat="1" ht="25.5" customHeight="1">
      <c r="A26" s="933" t="s">
        <v>121</v>
      </c>
      <c r="B26" s="934"/>
      <c r="C26" s="935" t="s">
        <v>28</v>
      </c>
      <c r="D26" s="936"/>
      <c r="E26" s="937">
        <v>171201950</v>
      </c>
      <c r="F26" s="937">
        <v>41929000</v>
      </c>
      <c r="G26" s="937">
        <f>G27+G28+G29+G30+G31+G32+G33</f>
        <v>68645000</v>
      </c>
      <c r="H26" s="938">
        <f>H27+H28+H29+H30+H31+H32+H33</f>
        <v>436.27623086500739</v>
      </c>
      <c r="I26" s="937">
        <f t="shared" si="1"/>
        <v>-26716000</v>
      </c>
      <c r="J26" s="938">
        <f>N24-H26</f>
        <v>-336.27623086500739</v>
      </c>
      <c r="K26" s="937">
        <f t="shared" si="0"/>
        <v>102556950</v>
      </c>
      <c r="L26" s="938"/>
      <c r="M26" s="939"/>
    </row>
    <row r="27" spans="1:14" ht="50.25" customHeight="1">
      <c r="A27" s="940"/>
      <c r="B27" s="941" t="s">
        <v>101</v>
      </c>
      <c r="C27" s="942" t="s">
        <v>117</v>
      </c>
      <c r="D27" s="1054" t="s">
        <v>110</v>
      </c>
      <c r="E27" s="1018">
        <v>6100000</v>
      </c>
      <c r="F27" s="1023">
        <v>2000000</v>
      </c>
      <c r="G27" s="1023">
        <v>925000</v>
      </c>
      <c r="H27" s="945">
        <v>0</v>
      </c>
      <c r="I27" s="946">
        <f t="shared" si="1"/>
        <v>1075000</v>
      </c>
      <c r="J27" s="945">
        <v>0</v>
      </c>
      <c r="K27" s="946">
        <f t="shared" si="0"/>
        <v>5175000</v>
      </c>
      <c r="L27" s="945">
        <v>0</v>
      </c>
      <c r="M27" s="952"/>
    </row>
    <row r="28" spans="1:14" ht="36" customHeight="1">
      <c r="A28" s="953"/>
      <c r="B28" s="941" t="s">
        <v>103</v>
      </c>
      <c r="C28" s="942" t="s">
        <v>129</v>
      </c>
      <c r="D28" s="1055"/>
      <c r="E28" s="1018">
        <v>8700000</v>
      </c>
      <c r="F28" s="1023">
        <v>0</v>
      </c>
      <c r="G28" s="1023">
        <v>5200000</v>
      </c>
      <c r="H28" s="945">
        <v>0</v>
      </c>
      <c r="I28" s="946">
        <f t="shared" si="1"/>
        <v>-5200000</v>
      </c>
      <c r="J28" s="945">
        <v>0</v>
      </c>
      <c r="K28" s="946">
        <f t="shared" si="0"/>
        <v>3500000</v>
      </c>
      <c r="L28" s="945">
        <v>0</v>
      </c>
      <c r="M28" s="952"/>
    </row>
    <row r="29" spans="1:14" ht="39" customHeight="1">
      <c r="A29" s="940"/>
      <c r="B29" s="941" t="s">
        <v>105</v>
      </c>
      <c r="C29" s="942" t="s">
        <v>118</v>
      </c>
      <c r="D29" s="1055"/>
      <c r="E29" s="1019">
        <v>14585000</v>
      </c>
      <c r="F29" s="1023">
        <v>2180000</v>
      </c>
      <c r="G29" s="1023">
        <v>1450000</v>
      </c>
      <c r="H29" s="945">
        <v>0</v>
      </c>
      <c r="I29" s="946">
        <f t="shared" si="1"/>
        <v>730000</v>
      </c>
      <c r="J29" s="945">
        <v>0</v>
      </c>
      <c r="K29" s="946">
        <f t="shared" si="0"/>
        <v>13135000</v>
      </c>
      <c r="L29" s="945">
        <v>0</v>
      </c>
      <c r="M29" s="952"/>
    </row>
    <row r="30" spans="1:14" ht="43.5" customHeight="1">
      <c r="A30" s="940"/>
      <c r="B30" s="941" t="s">
        <v>107</v>
      </c>
      <c r="C30" s="942" t="s">
        <v>119</v>
      </c>
      <c r="D30" s="1055"/>
      <c r="E30" s="1018">
        <v>6564200</v>
      </c>
      <c r="F30" s="1023">
        <v>2000000</v>
      </c>
      <c r="G30" s="1023">
        <v>1400000</v>
      </c>
      <c r="H30" s="945">
        <v>0</v>
      </c>
      <c r="I30" s="946">
        <f t="shared" si="1"/>
        <v>600000</v>
      </c>
      <c r="J30" s="945">
        <v>0</v>
      </c>
      <c r="K30" s="946">
        <f t="shared" si="0"/>
        <v>5164200</v>
      </c>
      <c r="L30" s="945">
        <v>0</v>
      </c>
      <c r="M30" s="952"/>
      <c r="N30" s="10">
        <v>100</v>
      </c>
    </row>
    <row r="31" spans="1:14" ht="41.25" customHeight="1">
      <c r="A31" s="940"/>
      <c r="B31" s="941" t="s">
        <v>121</v>
      </c>
      <c r="C31" s="942" t="s">
        <v>120</v>
      </c>
      <c r="D31" s="1055"/>
      <c r="E31" s="1018">
        <v>6240000</v>
      </c>
      <c r="F31" s="1023">
        <v>1560000</v>
      </c>
      <c r="G31" s="1023">
        <v>1630000</v>
      </c>
      <c r="H31" s="945">
        <f>G31/F31*100</f>
        <v>104.48717948717949</v>
      </c>
      <c r="I31" s="946">
        <f t="shared" si="1"/>
        <v>-70000</v>
      </c>
      <c r="J31" s="945">
        <f>N30-H31</f>
        <v>-4.487179487179489</v>
      </c>
      <c r="K31" s="946">
        <f t="shared" si="0"/>
        <v>4610000</v>
      </c>
      <c r="L31" s="947"/>
      <c r="M31" s="952"/>
    </row>
    <row r="32" spans="1:14" ht="25.5" customHeight="1">
      <c r="A32" s="940"/>
      <c r="B32" s="941" t="s">
        <v>123</v>
      </c>
      <c r="C32" s="942" t="s">
        <v>122</v>
      </c>
      <c r="D32" s="1055"/>
      <c r="E32" s="1018">
        <v>79950000</v>
      </c>
      <c r="F32" s="1023">
        <v>20000000</v>
      </c>
      <c r="G32" s="1023">
        <v>37730000</v>
      </c>
      <c r="H32" s="945">
        <f>G32/F32*100</f>
        <v>188.65</v>
      </c>
      <c r="I32" s="946">
        <f t="shared" si="1"/>
        <v>-17730000</v>
      </c>
      <c r="J32" s="945">
        <f>N32-H32</f>
        <v>-88.65</v>
      </c>
      <c r="K32" s="946">
        <f t="shared" si="0"/>
        <v>42220000</v>
      </c>
      <c r="L32" s="947"/>
      <c r="M32" s="948"/>
      <c r="N32" s="10">
        <v>100</v>
      </c>
    </row>
    <row r="33" spans="1:14" ht="36" customHeight="1">
      <c r="A33" s="940"/>
      <c r="B33" s="941" t="s">
        <v>413</v>
      </c>
      <c r="C33" s="942" t="s">
        <v>124</v>
      </c>
      <c r="D33" s="1056"/>
      <c r="E33" s="1018">
        <v>48962000</v>
      </c>
      <c r="F33" s="1023">
        <v>14189000</v>
      </c>
      <c r="G33" s="1023">
        <v>20310000</v>
      </c>
      <c r="H33" s="945">
        <f>G33/F33*100</f>
        <v>143.13905137782791</v>
      </c>
      <c r="I33" s="946">
        <f t="shared" si="1"/>
        <v>-6121000</v>
      </c>
      <c r="J33" s="945">
        <f>N32-H33</f>
        <v>-43.139051377827911</v>
      </c>
      <c r="K33" s="946">
        <f t="shared" si="0"/>
        <v>28652000</v>
      </c>
      <c r="L33" s="947"/>
      <c r="M33" s="950"/>
    </row>
    <row r="34" spans="1:14" s="728" customFormat="1" ht="47.25" customHeight="1">
      <c r="A34" s="933" t="s">
        <v>123</v>
      </c>
      <c r="B34" s="934"/>
      <c r="C34" s="935" t="s">
        <v>35</v>
      </c>
      <c r="D34" s="936"/>
      <c r="E34" s="937">
        <f>E35+E36</f>
        <v>45997000</v>
      </c>
      <c r="F34" s="937">
        <v>45997000</v>
      </c>
      <c r="G34" s="937">
        <f>G35+G36</f>
        <v>0</v>
      </c>
      <c r="H34" s="938">
        <v>0</v>
      </c>
      <c r="I34" s="937">
        <f t="shared" si="1"/>
        <v>45997000</v>
      </c>
      <c r="J34" s="938">
        <v>0</v>
      </c>
      <c r="K34" s="937">
        <f t="shared" si="0"/>
        <v>45997000</v>
      </c>
      <c r="L34" s="954"/>
      <c r="M34" s="939"/>
    </row>
    <row r="35" spans="1:14" ht="27" customHeight="1">
      <c r="A35" s="940"/>
      <c r="B35" s="941" t="s">
        <v>101</v>
      </c>
      <c r="C35" s="942" t="s">
        <v>424</v>
      </c>
      <c r="D35" s="955" t="s">
        <v>275</v>
      </c>
      <c r="E35" s="943">
        <v>39997000</v>
      </c>
      <c r="F35" s="1023">
        <v>39997000</v>
      </c>
      <c r="G35" s="1028">
        <v>0</v>
      </c>
      <c r="H35" s="945">
        <v>0</v>
      </c>
      <c r="I35" s="946">
        <f t="shared" si="1"/>
        <v>39997000</v>
      </c>
      <c r="J35" s="945">
        <v>0</v>
      </c>
      <c r="K35" s="946">
        <f t="shared" si="0"/>
        <v>39997000</v>
      </c>
      <c r="L35" s="945">
        <v>0</v>
      </c>
      <c r="M35" s="950"/>
    </row>
    <row r="36" spans="1:14" ht="27" customHeight="1">
      <c r="A36" s="940"/>
      <c r="B36" s="941" t="s">
        <v>103</v>
      </c>
      <c r="C36" s="942" t="s">
        <v>125</v>
      </c>
      <c r="D36" s="949" t="s">
        <v>110</v>
      </c>
      <c r="E36" s="943">
        <v>6000000</v>
      </c>
      <c r="F36" s="1020">
        <v>6000000</v>
      </c>
      <c r="G36" s="1029">
        <v>0</v>
      </c>
      <c r="H36" s="945">
        <v>0</v>
      </c>
      <c r="I36" s="946">
        <f t="shared" si="1"/>
        <v>6000000</v>
      </c>
      <c r="J36" s="945">
        <v>0</v>
      </c>
      <c r="K36" s="946">
        <f t="shared" si="0"/>
        <v>6000000</v>
      </c>
      <c r="L36" s="945">
        <v>0</v>
      </c>
      <c r="M36" s="950"/>
      <c r="N36" s="10">
        <v>100</v>
      </c>
    </row>
    <row r="37" spans="1:14" s="728" customFormat="1" ht="45.75" customHeight="1">
      <c r="A37" s="933" t="s">
        <v>413</v>
      </c>
      <c r="B37" s="934"/>
      <c r="C37" s="935" t="s">
        <v>126</v>
      </c>
      <c r="D37" s="936"/>
      <c r="E37" s="937">
        <v>153684820</v>
      </c>
      <c r="F37" s="937">
        <v>39240000</v>
      </c>
      <c r="G37" s="937">
        <f>G38+G39+G40</f>
        <v>24532019</v>
      </c>
      <c r="H37" s="1015">
        <f>G37/F37*100%</f>
        <v>0.62517887359836899</v>
      </c>
      <c r="I37" s="937">
        <f t="shared" si="1"/>
        <v>14707981</v>
      </c>
      <c r="J37" s="938">
        <f>N36-H37</f>
        <v>99.374821126401628</v>
      </c>
      <c r="K37" s="937">
        <f t="shared" si="0"/>
        <v>129152801</v>
      </c>
      <c r="L37" s="938"/>
      <c r="M37" s="939"/>
    </row>
    <row r="38" spans="1:14" ht="55.5" customHeight="1">
      <c r="A38" s="953"/>
      <c r="B38" s="941" t="s">
        <v>101</v>
      </c>
      <c r="C38" s="942" t="s">
        <v>127</v>
      </c>
      <c r="D38" s="1051" t="s">
        <v>110</v>
      </c>
      <c r="E38" s="943">
        <v>11924000</v>
      </c>
      <c r="F38" s="1023">
        <v>3000000</v>
      </c>
      <c r="G38" s="1023">
        <v>3061035</v>
      </c>
      <c r="H38" s="945">
        <v>0</v>
      </c>
      <c r="I38" s="946">
        <f t="shared" si="1"/>
        <v>-61035</v>
      </c>
      <c r="J38" s="945">
        <v>0</v>
      </c>
      <c r="K38" s="946">
        <f t="shared" si="0"/>
        <v>8862965</v>
      </c>
      <c r="L38" s="945">
        <v>0</v>
      </c>
      <c r="M38" s="952"/>
    </row>
    <row r="39" spans="1:14" ht="47.25" customHeight="1">
      <c r="A39" s="953"/>
      <c r="B39" s="941" t="s">
        <v>103</v>
      </c>
      <c r="C39" s="942" t="s">
        <v>128</v>
      </c>
      <c r="D39" s="1052"/>
      <c r="E39" s="943">
        <v>20800820</v>
      </c>
      <c r="F39" s="1023">
        <v>6000000</v>
      </c>
      <c r="G39" s="1023">
        <v>3470984</v>
      </c>
      <c r="H39" s="945">
        <f>G39/F39*100</f>
        <v>57.849733333333333</v>
      </c>
      <c r="I39" s="946">
        <f t="shared" si="1"/>
        <v>2529016</v>
      </c>
      <c r="J39" s="947">
        <f>N36-H39</f>
        <v>42.150266666666667</v>
      </c>
      <c r="K39" s="946">
        <f t="shared" si="0"/>
        <v>17329836</v>
      </c>
      <c r="L39" s="947"/>
      <c r="M39" s="952"/>
    </row>
    <row r="40" spans="1:14" ht="55.5" customHeight="1">
      <c r="A40" s="953"/>
      <c r="B40" s="941" t="s">
        <v>105</v>
      </c>
      <c r="C40" s="942" t="s">
        <v>130</v>
      </c>
      <c r="D40" s="1053"/>
      <c r="E40" s="943">
        <v>120960000</v>
      </c>
      <c r="F40" s="1023">
        <v>30240000</v>
      </c>
      <c r="G40" s="1023">
        <v>18000000</v>
      </c>
      <c r="H40" s="945">
        <f>G40/F40*100</f>
        <v>59.523809523809526</v>
      </c>
      <c r="I40" s="946">
        <f t="shared" si="1"/>
        <v>12240000</v>
      </c>
      <c r="J40" s="947">
        <f>N40-H40</f>
        <v>40.476190476190474</v>
      </c>
      <c r="K40" s="946">
        <f t="shared" si="0"/>
        <v>102960000</v>
      </c>
      <c r="L40" s="947"/>
      <c r="M40" s="950"/>
      <c r="N40" s="10">
        <v>100</v>
      </c>
    </row>
    <row r="41" spans="1:14" s="728" customFormat="1" ht="55.5" customHeight="1">
      <c r="A41" s="956">
        <v>8</v>
      </c>
      <c r="B41" s="957"/>
      <c r="C41" s="935" t="s">
        <v>131</v>
      </c>
      <c r="D41" s="936"/>
      <c r="E41" s="937">
        <f>E42+E43+E44</f>
        <v>44960000</v>
      </c>
      <c r="F41" s="937">
        <v>120000000</v>
      </c>
      <c r="G41" s="937">
        <f>G42+G43+G44</f>
        <v>4346500</v>
      </c>
      <c r="H41" s="1015">
        <f>G41/F41*100%</f>
        <v>3.6220833333333334E-2</v>
      </c>
      <c r="I41" s="937">
        <f t="shared" si="1"/>
        <v>115653500</v>
      </c>
      <c r="J41" s="938">
        <f>N40-H41</f>
        <v>99.963779166666669</v>
      </c>
      <c r="K41" s="937">
        <f t="shared" si="0"/>
        <v>40613500</v>
      </c>
      <c r="L41" s="938"/>
      <c r="M41" s="939"/>
    </row>
    <row r="42" spans="1:14" ht="65.25" customHeight="1">
      <c r="A42" s="953"/>
      <c r="B42" s="941" t="s">
        <v>101</v>
      </c>
      <c r="C42" s="942" t="s">
        <v>132</v>
      </c>
      <c r="D42" s="1051" t="s">
        <v>110</v>
      </c>
      <c r="E42" s="943">
        <v>21200000</v>
      </c>
      <c r="F42" s="1023">
        <v>6000000</v>
      </c>
      <c r="G42" s="1023">
        <v>596500</v>
      </c>
      <c r="H42" s="945">
        <v>74.45</v>
      </c>
      <c r="I42" s="946">
        <f t="shared" si="1"/>
        <v>5403500</v>
      </c>
      <c r="J42" s="947">
        <f>N44-H42</f>
        <v>25.549999999999997</v>
      </c>
      <c r="K42" s="946">
        <f t="shared" si="0"/>
        <v>20603500</v>
      </c>
      <c r="L42" s="947"/>
      <c r="M42" s="950"/>
    </row>
    <row r="43" spans="1:14" ht="55" customHeight="1">
      <c r="A43" s="953"/>
      <c r="B43" s="941" t="s">
        <v>103</v>
      </c>
      <c r="C43" s="942" t="s">
        <v>133</v>
      </c>
      <c r="D43" s="1052"/>
      <c r="E43" s="943">
        <v>3760000</v>
      </c>
      <c r="F43" s="1023">
        <v>1000000</v>
      </c>
      <c r="G43" s="1023">
        <v>1000000</v>
      </c>
      <c r="H43" s="945">
        <v>98</v>
      </c>
      <c r="I43" s="946">
        <f t="shared" si="1"/>
        <v>0</v>
      </c>
      <c r="J43" s="947">
        <f>N44-H43</f>
        <v>2</v>
      </c>
      <c r="K43" s="946">
        <f t="shared" si="0"/>
        <v>2760000</v>
      </c>
      <c r="L43" s="947"/>
      <c r="M43" s="950"/>
    </row>
    <row r="44" spans="1:14" ht="36" customHeight="1">
      <c r="A44" s="953"/>
      <c r="B44" s="941" t="s">
        <v>105</v>
      </c>
      <c r="C44" s="942" t="s">
        <v>134</v>
      </c>
      <c r="D44" s="1053"/>
      <c r="E44" s="943">
        <v>20000000</v>
      </c>
      <c r="F44" s="1023">
        <v>5000000</v>
      </c>
      <c r="G44" s="1023">
        <v>2750000</v>
      </c>
      <c r="H44" s="945">
        <v>0</v>
      </c>
      <c r="I44" s="946">
        <f t="shared" si="1"/>
        <v>2250000</v>
      </c>
      <c r="J44" s="945">
        <v>0</v>
      </c>
      <c r="K44" s="946">
        <f t="shared" si="0"/>
        <v>17250000</v>
      </c>
      <c r="L44" s="945">
        <v>0</v>
      </c>
      <c r="M44" s="950"/>
      <c r="N44" s="10">
        <v>100</v>
      </c>
    </row>
    <row r="45" spans="1:14" s="727" customFormat="1" ht="48" customHeight="1">
      <c r="A45" s="1040">
        <v>2</v>
      </c>
      <c r="B45" s="1041"/>
      <c r="C45" s="928" t="s">
        <v>135</v>
      </c>
      <c r="D45" s="928"/>
      <c r="E45" s="930">
        <v>6710500</v>
      </c>
      <c r="F45" s="1025">
        <v>771000</v>
      </c>
      <c r="G45" s="930">
        <f>G46</f>
        <v>0</v>
      </c>
      <c r="H45" s="931">
        <v>0</v>
      </c>
      <c r="I45" s="930">
        <f t="shared" si="1"/>
        <v>771000</v>
      </c>
      <c r="J45" s="931">
        <v>0</v>
      </c>
      <c r="K45" s="930">
        <f t="shared" si="0"/>
        <v>6710500</v>
      </c>
      <c r="L45" s="931"/>
      <c r="M45" s="958"/>
    </row>
    <row r="46" spans="1:14" s="728" customFormat="1" ht="48.75" customHeight="1">
      <c r="A46" s="959">
        <v>9</v>
      </c>
      <c r="B46" s="960"/>
      <c r="C46" s="935" t="s">
        <v>136</v>
      </c>
      <c r="D46" s="936"/>
      <c r="E46" s="937">
        <v>2900500</v>
      </c>
      <c r="F46" s="1026">
        <v>200000</v>
      </c>
      <c r="G46" s="937">
        <f>G47</f>
        <v>0</v>
      </c>
      <c r="H46" s="938">
        <v>0</v>
      </c>
      <c r="I46" s="937">
        <f t="shared" si="1"/>
        <v>200000</v>
      </c>
      <c r="J46" s="938">
        <v>0</v>
      </c>
      <c r="K46" s="937">
        <f t="shared" si="0"/>
        <v>2900500</v>
      </c>
      <c r="L46" s="938"/>
      <c r="M46" s="939"/>
    </row>
    <row r="47" spans="1:14" ht="53.25" customHeight="1">
      <c r="A47" s="961"/>
      <c r="B47" s="962" t="s">
        <v>101</v>
      </c>
      <c r="C47" s="942" t="s">
        <v>414</v>
      </c>
      <c r="D47" s="955" t="s">
        <v>114</v>
      </c>
      <c r="E47" s="1017">
        <v>2900500</v>
      </c>
      <c r="F47" s="1023">
        <v>200000</v>
      </c>
      <c r="G47" s="1021">
        <v>0</v>
      </c>
      <c r="H47" s="945">
        <v>0</v>
      </c>
      <c r="I47" s="946">
        <f t="shared" si="1"/>
        <v>200000</v>
      </c>
      <c r="J47" s="945">
        <v>0</v>
      </c>
      <c r="K47" s="946">
        <f t="shared" si="0"/>
        <v>2900500</v>
      </c>
      <c r="L47" s="947"/>
      <c r="M47" s="952"/>
    </row>
    <row r="48" spans="1:14" s="728" customFormat="1" ht="63" customHeight="1">
      <c r="A48" s="959">
        <v>10</v>
      </c>
      <c r="B48" s="960"/>
      <c r="C48" s="935" t="s">
        <v>153</v>
      </c>
      <c r="D48" s="936"/>
      <c r="E48" s="937">
        <v>3810000</v>
      </c>
      <c r="F48" s="937">
        <v>571000</v>
      </c>
      <c r="G48" s="937">
        <f>G49</f>
        <v>390000</v>
      </c>
      <c r="H48" s="938">
        <v>0</v>
      </c>
      <c r="I48" s="937">
        <f t="shared" si="1"/>
        <v>181000</v>
      </c>
      <c r="J48" s="938">
        <v>0</v>
      </c>
      <c r="K48" s="937">
        <f t="shared" si="0"/>
        <v>3420000</v>
      </c>
      <c r="L48" s="938"/>
      <c r="M48" s="939"/>
    </row>
    <row r="49" spans="1:14" ht="90.75" customHeight="1">
      <c r="A49" s="961"/>
      <c r="B49" s="962" t="s">
        <v>101</v>
      </c>
      <c r="C49" s="942" t="s">
        <v>154</v>
      </c>
      <c r="D49" s="955" t="s">
        <v>114</v>
      </c>
      <c r="E49" s="943">
        <v>3810000</v>
      </c>
      <c r="F49" s="1023">
        <v>571000</v>
      </c>
      <c r="G49" s="1023">
        <v>390000</v>
      </c>
      <c r="H49" s="945">
        <v>0</v>
      </c>
      <c r="I49" s="946">
        <f t="shared" si="1"/>
        <v>181000</v>
      </c>
      <c r="J49" s="945">
        <v>0</v>
      </c>
      <c r="K49" s="946">
        <f t="shared" si="0"/>
        <v>3420000</v>
      </c>
      <c r="L49" s="947"/>
      <c r="M49" s="952"/>
    </row>
    <row r="50" spans="1:14" s="727" customFormat="1" ht="46.5" customHeight="1">
      <c r="A50" s="1040">
        <v>3</v>
      </c>
      <c r="B50" s="1041"/>
      <c r="C50" s="928" t="s">
        <v>137</v>
      </c>
      <c r="D50" s="928"/>
      <c r="E50" s="930">
        <v>46413200</v>
      </c>
      <c r="F50" s="930">
        <v>14265000</v>
      </c>
      <c r="G50" s="930">
        <f>G51</f>
        <v>7670000</v>
      </c>
      <c r="H50" s="1016">
        <f>G50/F50*100%</f>
        <v>0.5376796354714336</v>
      </c>
      <c r="I50" s="930">
        <f t="shared" si="1"/>
        <v>6595000</v>
      </c>
      <c r="J50" s="931">
        <f>N50-H50</f>
        <v>99.462320364528566</v>
      </c>
      <c r="K50" s="930">
        <f t="shared" si="0"/>
        <v>38743200</v>
      </c>
      <c r="L50" s="931"/>
      <c r="M50" s="958"/>
      <c r="N50" s="727">
        <v>100</v>
      </c>
    </row>
    <row r="51" spans="1:14" s="728" customFormat="1" ht="31" customHeight="1">
      <c r="A51" s="959">
        <v>11</v>
      </c>
      <c r="B51" s="960"/>
      <c r="C51" s="935" t="s">
        <v>138</v>
      </c>
      <c r="D51" s="936"/>
      <c r="E51" s="937">
        <v>46413200</v>
      </c>
      <c r="F51" s="937">
        <v>14256000</v>
      </c>
      <c r="G51" s="937">
        <f>G52+G53</f>
        <v>7670000</v>
      </c>
      <c r="H51" s="1015">
        <f>G51/F51*100%</f>
        <v>0.53801907968574636</v>
      </c>
      <c r="I51" s="937">
        <f t="shared" si="1"/>
        <v>6586000</v>
      </c>
      <c r="J51" s="938">
        <f>N50-H51</f>
        <v>99.461980920314247</v>
      </c>
      <c r="K51" s="937">
        <f t="shared" si="0"/>
        <v>38743200</v>
      </c>
      <c r="L51" s="938"/>
      <c r="M51" s="939"/>
    </row>
    <row r="52" spans="1:14" ht="57" customHeight="1">
      <c r="A52" s="961"/>
      <c r="B52" s="962" t="s">
        <v>101</v>
      </c>
      <c r="C52" s="942" t="s">
        <v>139</v>
      </c>
      <c r="D52" s="955" t="s">
        <v>140</v>
      </c>
      <c r="E52" s="943">
        <v>13819200</v>
      </c>
      <c r="F52" s="1024">
        <v>0</v>
      </c>
      <c r="G52" s="1022">
        <v>0</v>
      </c>
      <c r="H52" s="945" t="e">
        <f>G52/F52*100</f>
        <v>#DIV/0!</v>
      </c>
      <c r="I52" s="946">
        <f t="shared" si="1"/>
        <v>0</v>
      </c>
      <c r="J52" s="947" t="e">
        <f>N50-H52</f>
        <v>#DIV/0!</v>
      </c>
      <c r="K52" s="946">
        <f t="shared" si="0"/>
        <v>13819200</v>
      </c>
      <c r="L52" s="947"/>
      <c r="M52" s="950"/>
    </row>
    <row r="53" spans="1:14" ht="48" customHeight="1">
      <c r="A53" s="961"/>
      <c r="B53" s="962" t="s">
        <v>103</v>
      </c>
      <c r="C53" s="942" t="s">
        <v>141</v>
      </c>
      <c r="D53" s="942" t="s">
        <v>423</v>
      </c>
      <c r="E53" s="943">
        <v>32594000</v>
      </c>
      <c r="F53" s="1023">
        <v>14265000</v>
      </c>
      <c r="G53" s="1023">
        <v>7670000</v>
      </c>
      <c r="H53" s="945">
        <f>G53/F53*100</f>
        <v>53.76796354714336</v>
      </c>
      <c r="I53" s="946">
        <f t="shared" si="1"/>
        <v>6595000</v>
      </c>
      <c r="J53" s="947">
        <f>N53-H53</f>
        <v>46.23203645285664</v>
      </c>
      <c r="K53" s="946">
        <f t="shared" si="0"/>
        <v>24924000</v>
      </c>
      <c r="L53" s="947"/>
      <c r="M53" s="952"/>
      <c r="N53" s="10">
        <v>100</v>
      </c>
    </row>
    <row r="54" spans="1:14" s="727" customFormat="1" ht="48" customHeight="1">
      <c r="A54" s="1040">
        <v>4</v>
      </c>
      <c r="B54" s="1041"/>
      <c r="C54" s="963" t="s">
        <v>51</v>
      </c>
      <c r="D54" s="964"/>
      <c r="E54" s="965">
        <v>12460000</v>
      </c>
      <c r="F54" s="965">
        <v>4859000</v>
      </c>
      <c r="G54" s="965">
        <f>G55</f>
        <v>4533000</v>
      </c>
      <c r="H54" s="931">
        <f>H55</f>
        <v>82.09</v>
      </c>
      <c r="I54" s="930">
        <f t="shared" si="1"/>
        <v>326000</v>
      </c>
      <c r="J54" s="931">
        <f>N53-H54</f>
        <v>17.909999999999997</v>
      </c>
      <c r="K54" s="930">
        <f t="shared" si="0"/>
        <v>7927000</v>
      </c>
      <c r="L54" s="931"/>
      <c r="M54" s="966"/>
    </row>
    <row r="55" spans="1:14" s="728" customFormat="1" ht="48" customHeight="1">
      <c r="A55" s="967">
        <v>12</v>
      </c>
      <c r="B55" s="968"/>
      <c r="C55" s="969" t="s">
        <v>52</v>
      </c>
      <c r="D55" s="970"/>
      <c r="E55" s="971">
        <v>12460000</v>
      </c>
      <c r="F55" s="971">
        <v>4859000</v>
      </c>
      <c r="G55" s="971">
        <f>G56+G57</f>
        <v>4533000</v>
      </c>
      <c r="H55" s="938">
        <f>H56+H57</f>
        <v>82.09</v>
      </c>
      <c r="I55" s="937">
        <f t="shared" si="1"/>
        <v>326000</v>
      </c>
      <c r="J55" s="938">
        <f>N58-H55</f>
        <v>17.909999999999997</v>
      </c>
      <c r="K55" s="937">
        <f t="shared" si="0"/>
        <v>7927000</v>
      </c>
      <c r="L55" s="938"/>
      <c r="M55" s="972"/>
    </row>
    <row r="56" spans="1:14" s="16" customFormat="1" ht="38.5" customHeight="1">
      <c r="A56" s="973"/>
      <c r="B56" s="974" t="s">
        <v>101</v>
      </c>
      <c r="C56" s="951" t="s">
        <v>142</v>
      </c>
      <c r="D56" s="1051" t="s">
        <v>143</v>
      </c>
      <c r="E56" s="975">
        <v>8196000</v>
      </c>
      <c r="F56" s="1023">
        <v>2965000</v>
      </c>
      <c r="G56" s="1023">
        <v>2315000</v>
      </c>
      <c r="H56" s="945">
        <v>55.93</v>
      </c>
      <c r="I56" s="946">
        <f t="shared" si="1"/>
        <v>650000</v>
      </c>
      <c r="J56" s="947">
        <f>N58-H56</f>
        <v>44.07</v>
      </c>
      <c r="K56" s="946">
        <f t="shared" si="0"/>
        <v>5881000</v>
      </c>
      <c r="L56" s="947"/>
      <c r="M56" s="976"/>
    </row>
    <row r="57" spans="1:14" s="16" customFormat="1" ht="48" customHeight="1">
      <c r="A57" s="973"/>
      <c r="B57" s="974" t="s">
        <v>103</v>
      </c>
      <c r="C57" s="951" t="s">
        <v>144</v>
      </c>
      <c r="D57" s="1052"/>
      <c r="E57" s="975">
        <v>4264000</v>
      </c>
      <c r="F57" s="1023">
        <v>1894000</v>
      </c>
      <c r="G57" s="1023">
        <v>2218000</v>
      </c>
      <c r="H57" s="945">
        <v>26.16</v>
      </c>
      <c r="I57" s="946">
        <f t="shared" si="1"/>
        <v>-324000</v>
      </c>
      <c r="J57" s="947">
        <f>N58-H57</f>
        <v>73.84</v>
      </c>
      <c r="K57" s="946">
        <f t="shared" si="0"/>
        <v>2046000</v>
      </c>
      <c r="L57" s="947"/>
      <c r="M57" s="976"/>
    </row>
    <row r="58" spans="1:14" s="727" customFormat="1" ht="53.25" customHeight="1">
      <c r="A58" s="1060" t="s">
        <v>121</v>
      </c>
      <c r="B58" s="1061"/>
      <c r="C58" s="963" t="s">
        <v>145</v>
      </c>
      <c r="D58" s="963"/>
      <c r="E58" s="965">
        <v>15754000</v>
      </c>
      <c r="F58" s="965">
        <v>5350000</v>
      </c>
      <c r="G58" s="965">
        <f t="shared" ref="G58:H59" si="2">G59</f>
        <v>660000</v>
      </c>
      <c r="H58" s="931">
        <f t="shared" si="2"/>
        <v>54.04</v>
      </c>
      <c r="I58" s="930">
        <f t="shared" si="1"/>
        <v>4690000</v>
      </c>
      <c r="J58" s="931">
        <f>N58-H58</f>
        <v>45.96</v>
      </c>
      <c r="K58" s="930">
        <f t="shared" si="0"/>
        <v>15094000</v>
      </c>
      <c r="L58" s="931"/>
      <c r="M58" s="966"/>
      <c r="N58" s="727">
        <v>100</v>
      </c>
    </row>
    <row r="59" spans="1:14" s="728" customFormat="1" ht="78" customHeight="1">
      <c r="A59" s="959">
        <v>13</v>
      </c>
      <c r="B59" s="960"/>
      <c r="C59" s="935" t="s">
        <v>146</v>
      </c>
      <c r="D59" s="936"/>
      <c r="E59" s="971">
        <v>15754000</v>
      </c>
      <c r="F59" s="971">
        <v>5350000</v>
      </c>
      <c r="G59" s="937">
        <f t="shared" si="2"/>
        <v>660000</v>
      </c>
      <c r="H59" s="938">
        <f t="shared" si="2"/>
        <v>54.04</v>
      </c>
      <c r="I59" s="937">
        <f t="shared" si="1"/>
        <v>4690000</v>
      </c>
      <c r="J59" s="938">
        <f>N58-H59</f>
        <v>45.96</v>
      </c>
      <c r="K59" s="937">
        <f t="shared" si="0"/>
        <v>15094000</v>
      </c>
      <c r="L59" s="938"/>
      <c r="M59" s="977"/>
    </row>
    <row r="60" spans="1:14" ht="51" customHeight="1">
      <c r="A60" s="961"/>
      <c r="B60" s="962" t="s">
        <v>101</v>
      </c>
      <c r="C60" s="942" t="s">
        <v>147</v>
      </c>
      <c r="D60" s="955" t="s">
        <v>276</v>
      </c>
      <c r="E60" s="943">
        <v>15754000</v>
      </c>
      <c r="F60" s="1023">
        <v>5350000</v>
      </c>
      <c r="G60" s="1023">
        <v>660000</v>
      </c>
      <c r="H60" s="945">
        <v>54.04</v>
      </c>
      <c r="I60" s="946">
        <f t="shared" si="1"/>
        <v>4690000</v>
      </c>
      <c r="J60" s="947">
        <f>N63-H60</f>
        <v>45.96</v>
      </c>
      <c r="K60" s="946">
        <f t="shared" si="0"/>
        <v>15094000</v>
      </c>
      <c r="L60" s="947"/>
      <c r="M60" s="955"/>
    </row>
    <row r="61" spans="1:14" s="727" customFormat="1" ht="54" customHeight="1">
      <c r="A61" s="978">
        <v>6</v>
      </c>
      <c r="B61" s="979"/>
      <c r="C61" s="980" t="s">
        <v>59</v>
      </c>
      <c r="D61" s="929"/>
      <c r="E61" s="981">
        <v>13589500</v>
      </c>
      <c r="F61" s="981">
        <v>4652500</v>
      </c>
      <c r="G61" s="981">
        <f>G62</f>
        <v>5050000</v>
      </c>
      <c r="H61" s="931">
        <v>0</v>
      </c>
      <c r="I61" s="930">
        <f t="shared" si="1"/>
        <v>-397500</v>
      </c>
      <c r="J61" s="931">
        <v>0</v>
      </c>
      <c r="K61" s="930">
        <f t="shared" si="0"/>
        <v>8539500</v>
      </c>
      <c r="L61" s="931">
        <v>0</v>
      </c>
      <c r="M61" s="982"/>
    </row>
    <row r="62" spans="1:14" s="728" customFormat="1" ht="66" customHeight="1">
      <c r="A62" s="959">
        <v>14</v>
      </c>
      <c r="B62" s="960"/>
      <c r="C62" s="935" t="s">
        <v>148</v>
      </c>
      <c r="D62" s="936"/>
      <c r="E62" s="937">
        <v>13589500</v>
      </c>
      <c r="F62" s="983">
        <v>4652500</v>
      </c>
      <c r="G62" s="983">
        <f>G63+G64</f>
        <v>5050000</v>
      </c>
      <c r="H62" s="938">
        <v>0</v>
      </c>
      <c r="I62" s="937">
        <f t="shared" si="1"/>
        <v>-397500</v>
      </c>
      <c r="J62" s="938">
        <v>0</v>
      </c>
      <c r="K62" s="937">
        <f t="shared" si="0"/>
        <v>8539500</v>
      </c>
      <c r="L62" s="938">
        <v>0</v>
      </c>
      <c r="M62" s="939"/>
    </row>
    <row r="63" spans="1:14" ht="36" customHeight="1">
      <c r="A63" s="961"/>
      <c r="B63" s="962" t="s">
        <v>101</v>
      </c>
      <c r="C63" s="942" t="s">
        <v>149</v>
      </c>
      <c r="D63" s="955" t="s">
        <v>276</v>
      </c>
      <c r="E63" s="943">
        <v>8338000</v>
      </c>
      <c r="F63" s="1023">
        <v>2962500</v>
      </c>
      <c r="G63" s="1023">
        <v>2920000</v>
      </c>
      <c r="H63" s="945">
        <v>0</v>
      </c>
      <c r="I63" s="946">
        <f t="shared" si="1"/>
        <v>42500</v>
      </c>
      <c r="J63" s="945">
        <v>0</v>
      </c>
      <c r="K63" s="946">
        <f t="shared" si="0"/>
        <v>5418000</v>
      </c>
      <c r="L63" s="945">
        <v>0</v>
      </c>
      <c r="M63" s="948"/>
      <c r="N63" s="10">
        <v>100</v>
      </c>
    </row>
    <row r="64" spans="1:14" ht="54.75" customHeight="1">
      <c r="A64" s="984"/>
      <c r="B64" s="985" t="s">
        <v>103</v>
      </c>
      <c r="C64" s="951" t="s">
        <v>150</v>
      </c>
      <c r="D64" s="1027" t="s">
        <v>140</v>
      </c>
      <c r="E64" s="986">
        <v>5251500</v>
      </c>
      <c r="F64" s="1023">
        <v>1690000</v>
      </c>
      <c r="G64" s="1023">
        <v>2130000</v>
      </c>
      <c r="H64" s="945">
        <v>0</v>
      </c>
      <c r="I64" s="946">
        <f t="shared" si="1"/>
        <v>-440000</v>
      </c>
      <c r="J64" s="945">
        <v>0</v>
      </c>
      <c r="K64" s="946">
        <f t="shared" si="0"/>
        <v>3121500</v>
      </c>
      <c r="L64" s="945">
        <v>0</v>
      </c>
      <c r="M64" s="976"/>
    </row>
    <row r="65" spans="1:13" ht="4.5" customHeight="1">
      <c r="A65" s="987"/>
      <c r="B65" s="988"/>
      <c r="C65" s="989"/>
      <c r="D65" s="989"/>
      <c r="E65" s="944"/>
      <c r="F65" s="943"/>
      <c r="G65" s="943"/>
      <c r="H65" s="945"/>
      <c r="I65" s="946"/>
      <c r="J65" s="990"/>
      <c r="K65" s="950"/>
      <c r="L65" s="990"/>
      <c r="M65" s="991"/>
    </row>
    <row r="66" spans="1:13" s="730" customFormat="1" ht="20.25" customHeight="1">
      <c r="A66" s="1062" t="s">
        <v>151</v>
      </c>
      <c r="B66" s="1063"/>
      <c r="C66" s="1064"/>
      <c r="D66" s="992"/>
      <c r="E66" s="993">
        <f>E12+E45+E50+E54+E58+E61</f>
        <v>2510564316</v>
      </c>
      <c r="F66" s="993">
        <f>F12+F45+F50+F54+F58+F61</f>
        <v>765252500</v>
      </c>
      <c r="G66" s="993">
        <f>G12+G45+G50+G54+G58+G61</f>
        <v>342312999</v>
      </c>
      <c r="H66" s="1014">
        <f>G66/F66*100%</f>
        <v>0.44732032760428747</v>
      </c>
      <c r="I66" s="993">
        <f>F66-G66</f>
        <v>422939501</v>
      </c>
      <c r="J66" s="994">
        <f>N63-H66</f>
        <v>99.552679672395712</v>
      </c>
      <c r="K66" s="993">
        <f>E66-G66</f>
        <v>2168251317</v>
      </c>
      <c r="L66" s="994">
        <v>90.21</v>
      </c>
      <c r="M66" s="995"/>
    </row>
    <row r="67" spans="1:13">
      <c r="B67" s="19"/>
      <c r="C67" s="20"/>
      <c r="D67" s="20"/>
      <c r="E67" s="20"/>
      <c r="F67" s="21"/>
      <c r="G67" s="22"/>
      <c r="H67" s="23"/>
      <c r="I67" s="723"/>
      <c r="J67" s="24"/>
      <c r="L67" s="25"/>
    </row>
    <row r="68" spans="1:13" ht="13">
      <c r="B68" s="19"/>
      <c r="D68" s="26"/>
      <c r="E68" s="26"/>
      <c r="F68" s="27"/>
      <c r="G68" s="166"/>
      <c r="H68" s="30">
        <f>G66/F66*100</f>
        <v>44.732032760428744</v>
      </c>
      <c r="I68" s="27"/>
      <c r="J68" s="10"/>
      <c r="K68" s="1059" t="s">
        <v>425</v>
      </c>
      <c r="L68" s="1059"/>
      <c r="M68" s="1059"/>
    </row>
    <row r="69" spans="1:13" ht="13">
      <c r="B69" s="19"/>
      <c r="D69" s="26"/>
      <c r="E69" s="31">
        <f>G66/F66*100</f>
        <v>44.732032760428744</v>
      </c>
      <c r="F69" s="27" t="s">
        <v>152</v>
      </c>
      <c r="G69" s="167">
        <f>G66/E66*100</f>
        <v>13.634902592154901</v>
      </c>
      <c r="H69" s="260">
        <f>G66/E66*100%</f>
        <v>0.13634902592154902</v>
      </c>
      <c r="I69" s="27"/>
      <c r="J69" s="10"/>
      <c r="K69" s="1057" t="s">
        <v>374</v>
      </c>
      <c r="L69" s="1057"/>
      <c r="M69" s="1057"/>
    </row>
    <row r="70" spans="1:13" ht="13">
      <c r="B70" s="19"/>
      <c r="C70" s="16"/>
      <c r="D70" s="26"/>
      <c r="E70" s="26"/>
      <c r="F70" s="27"/>
      <c r="G70" s="168"/>
      <c r="H70" s="27"/>
      <c r="I70" s="27"/>
      <c r="J70" s="10"/>
      <c r="K70" s="726"/>
      <c r="L70" s="681" t="s">
        <v>226</v>
      </c>
      <c r="M70" s="921"/>
    </row>
    <row r="71" spans="1:13" ht="13">
      <c r="B71" s="19"/>
      <c r="D71" s="26"/>
      <c r="E71" s="26"/>
      <c r="F71" s="27"/>
      <c r="G71" s="261">
        <v>312268827</v>
      </c>
      <c r="H71" s="27"/>
      <c r="I71" s="27"/>
      <c r="J71" s="10"/>
      <c r="K71" s="726"/>
      <c r="L71" s="681"/>
      <c r="M71" s="681"/>
    </row>
    <row r="72" spans="1:13" ht="13">
      <c r="B72" s="19"/>
      <c r="D72" s="28">
        <f>K66+G66</f>
        <v>2510564316</v>
      </c>
      <c r="E72" s="26"/>
      <c r="F72" s="27"/>
      <c r="G72" s="27"/>
      <c r="H72" s="27"/>
      <c r="I72" s="27"/>
      <c r="J72" s="10"/>
      <c r="K72" s="726"/>
      <c r="L72" s="681"/>
      <c r="M72" s="681"/>
    </row>
    <row r="73" spans="1:13" ht="13">
      <c r="B73" s="19"/>
      <c r="D73" s="26">
        <f>D71</f>
        <v>0</v>
      </c>
      <c r="E73" s="26"/>
      <c r="F73" s="27"/>
      <c r="G73" s="169">
        <f>G66/E66*100</f>
        <v>13.634902592154901</v>
      </c>
      <c r="H73" s="27"/>
      <c r="I73" s="27"/>
      <c r="J73" s="10"/>
      <c r="K73" s="1058" t="s">
        <v>411</v>
      </c>
      <c r="L73" s="1058"/>
      <c r="M73" s="1058"/>
    </row>
    <row r="74" spans="1:13" ht="13">
      <c r="B74" s="19"/>
      <c r="D74" s="26"/>
      <c r="E74" s="26"/>
      <c r="F74" s="27"/>
      <c r="G74" s="27"/>
      <c r="H74" s="27">
        <f>G66/E66*100</f>
        <v>13.634902592154901</v>
      </c>
      <c r="I74" s="27"/>
      <c r="J74" s="10"/>
      <c r="K74" s="1059" t="s">
        <v>448</v>
      </c>
      <c r="L74" s="1059"/>
      <c r="M74" s="1059"/>
    </row>
    <row r="75" spans="1:13" ht="13">
      <c r="B75" s="19"/>
      <c r="F75" s="27"/>
      <c r="G75" s="27">
        <v>284633517</v>
      </c>
      <c r="H75" s="27"/>
      <c r="I75" s="27"/>
      <c r="J75" s="10"/>
      <c r="K75" s="1059" t="s">
        <v>449</v>
      </c>
      <c r="L75" s="1059"/>
      <c r="M75" s="1059"/>
    </row>
    <row r="76" spans="1:13">
      <c r="B76" s="19"/>
      <c r="F76" s="26"/>
      <c r="G76" s="26"/>
      <c r="H76" s="26"/>
      <c r="I76" s="16"/>
      <c r="J76" s="10"/>
      <c r="L76" s="10"/>
    </row>
    <row r="77" spans="1:13">
      <c r="B77" s="19"/>
      <c r="F77" s="26">
        <v>2345484802</v>
      </c>
      <c r="G77" s="26">
        <v>1914380370</v>
      </c>
      <c r="H77" s="26">
        <v>81.62</v>
      </c>
      <c r="I77" s="16"/>
      <c r="J77" s="10"/>
      <c r="L77" s="10"/>
    </row>
    <row r="78" spans="1:13">
      <c r="B78" s="19"/>
      <c r="F78" s="26"/>
      <c r="G78" s="28"/>
      <c r="H78" s="170"/>
    </row>
    <row r="79" spans="1:13">
      <c r="B79" s="19"/>
      <c r="F79" s="26"/>
      <c r="G79" s="28"/>
      <c r="H79" s="170"/>
    </row>
    <row r="80" spans="1:13">
      <c r="B80" s="19"/>
      <c r="E80" s="26">
        <v>1914380370</v>
      </c>
      <c r="F80" s="26"/>
      <c r="G80" s="28"/>
      <c r="H80" s="170"/>
    </row>
    <row r="81" spans="2:9">
      <c r="B81" s="19"/>
      <c r="F81" s="26"/>
      <c r="G81" s="28"/>
      <c r="H81" s="170"/>
    </row>
    <row r="82" spans="2:9">
      <c r="F82" s="26"/>
      <c r="G82" s="28">
        <v>666522801</v>
      </c>
    </row>
    <row r="83" spans="2:9">
      <c r="G83" s="13"/>
      <c r="I83" s="725"/>
    </row>
  </sheetData>
  <mergeCells count="32">
    <mergeCell ref="K69:M69"/>
    <mergeCell ref="K73:M73"/>
    <mergeCell ref="K74:M74"/>
    <mergeCell ref="K75:M75"/>
    <mergeCell ref="A50:B50"/>
    <mergeCell ref="A54:B54"/>
    <mergeCell ref="D56:D57"/>
    <mergeCell ref="A58:B58"/>
    <mergeCell ref="A66:C66"/>
    <mergeCell ref="K68:M68"/>
    <mergeCell ref="A45:B45"/>
    <mergeCell ref="K7:L8"/>
    <mergeCell ref="M7:M9"/>
    <mergeCell ref="A10:B10"/>
    <mergeCell ref="A11:B11"/>
    <mergeCell ref="A12:B12"/>
    <mergeCell ref="D14:D17"/>
    <mergeCell ref="D19:D20"/>
    <mergeCell ref="D24:D25"/>
    <mergeCell ref="D27:D33"/>
    <mergeCell ref="D38:D40"/>
    <mergeCell ref="D42:D44"/>
    <mergeCell ref="A3:M3"/>
    <mergeCell ref="A4:M4"/>
    <mergeCell ref="A5:M5"/>
    <mergeCell ref="A7:B9"/>
    <mergeCell ref="C7:C9"/>
    <mergeCell ref="D7:D9"/>
    <mergeCell ref="E7:E9"/>
    <mergeCell ref="F7:F9"/>
    <mergeCell ref="G7:H8"/>
    <mergeCell ref="I7:J8"/>
  </mergeCells>
  <printOptions horizontalCentered="1"/>
  <pageMargins left="0.25" right="0.5" top="0.75" bottom="0.25" header="0.3" footer="0.3"/>
  <pageSetup paperSize="5" scale="75" orientation="landscape" horizontalDpi="360" verticalDpi="360" r:id="rId1"/>
  <rowBreaks count="3" manualBreakCount="3">
    <brk id="22" max="16383" man="1"/>
    <brk id="40" max="16383" man="1"/>
    <brk id="59"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V25"/>
  <sheetViews>
    <sheetView tabSelected="1" zoomScale="50" zoomScaleNormal="50" workbookViewId="0">
      <pane ySplit="8" topLeftCell="A9" activePane="bottomLeft" state="frozen"/>
      <selection pane="bottomLeft" activeCell="A3" sqref="A3:P3"/>
    </sheetView>
  </sheetViews>
  <sheetFormatPr defaultColWidth="9.1796875" defaultRowHeight="14.5"/>
  <cols>
    <col min="1" max="1" width="9.1796875" style="165"/>
    <col min="2" max="2" width="39" style="165" customWidth="1"/>
    <col min="3" max="3" width="21.54296875" style="165" customWidth="1"/>
    <col min="4" max="4" width="14.1796875" style="165" customWidth="1"/>
    <col min="5" max="5" width="25.1796875" style="165" customWidth="1"/>
    <col min="6" max="6" width="12.453125" style="165" customWidth="1"/>
    <col min="7" max="7" width="13.81640625" style="165" customWidth="1"/>
    <col min="8" max="8" width="16.81640625" style="165" customWidth="1"/>
    <col min="9" max="12" width="9.1796875" style="165"/>
    <col min="13" max="13" width="21.81640625" style="165" customWidth="1"/>
    <col min="14" max="14" width="15.26953125" style="165" customWidth="1"/>
    <col min="15" max="15" width="8.7265625" style="165" customWidth="1"/>
    <col min="16" max="16" width="28.26953125" style="165" customWidth="1"/>
    <col min="17" max="16384" width="9.1796875" style="165"/>
  </cols>
  <sheetData>
    <row r="1" spans="1:256" s="104" customFormat="1" ht="20">
      <c r="A1" s="1075" t="s">
        <v>230</v>
      </c>
      <c r="B1" s="1075"/>
      <c r="C1" s="1075"/>
      <c r="D1" s="1075"/>
      <c r="E1" s="1075"/>
      <c r="F1" s="1075"/>
      <c r="G1" s="1075"/>
      <c r="H1" s="1075"/>
      <c r="I1" s="1075"/>
      <c r="J1" s="1075"/>
      <c r="K1" s="1075"/>
      <c r="L1" s="1075"/>
      <c r="M1" s="1075"/>
      <c r="N1" s="1075"/>
      <c r="O1" s="1075"/>
      <c r="P1" s="1075"/>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row>
    <row r="2" spans="1:256" s="104" customFormat="1" ht="20">
      <c r="A2" s="1076" t="s">
        <v>256</v>
      </c>
      <c r="B2" s="1076"/>
      <c r="C2" s="1076"/>
      <c r="D2" s="1076"/>
      <c r="E2" s="1076"/>
      <c r="F2" s="1076"/>
      <c r="G2" s="1076"/>
      <c r="H2" s="1076"/>
      <c r="I2" s="1076"/>
      <c r="J2" s="1076"/>
      <c r="K2" s="1076"/>
      <c r="L2" s="1076"/>
      <c r="M2" s="1076"/>
      <c r="N2" s="1076"/>
      <c r="O2" s="1076"/>
      <c r="P2" s="1076"/>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row>
    <row r="3" spans="1:256" s="104" customFormat="1" ht="23.25" customHeight="1">
      <c r="A3" s="1077" t="s">
        <v>450</v>
      </c>
      <c r="B3" s="1077"/>
      <c r="C3" s="1077"/>
      <c r="D3" s="1077"/>
      <c r="E3" s="1077"/>
      <c r="F3" s="1077"/>
      <c r="G3" s="1077"/>
      <c r="H3" s="1077"/>
      <c r="I3" s="1077"/>
      <c r="J3" s="1077"/>
      <c r="K3" s="1077"/>
      <c r="L3" s="1077"/>
      <c r="M3" s="1077"/>
      <c r="N3" s="1077"/>
      <c r="O3" s="1077"/>
      <c r="P3" s="1077"/>
      <c r="Q3" s="103" t="s">
        <v>455</v>
      </c>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row>
    <row r="4" spans="1:256" s="104" customFormat="1" ht="12" customHeight="1" thickBot="1">
      <c r="A4" s="105"/>
      <c r="B4" s="105"/>
      <c r="C4" s="105"/>
      <c r="D4" s="105"/>
      <c r="E4" s="106"/>
      <c r="F4" s="106"/>
      <c r="G4" s="106"/>
      <c r="H4" s="106"/>
      <c r="I4" s="106"/>
      <c r="J4" s="106"/>
      <c r="K4" s="106"/>
      <c r="L4" s="106"/>
      <c r="M4" s="106"/>
      <c r="N4" s="106"/>
      <c r="O4" s="106"/>
      <c r="P4" s="106"/>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row>
    <row r="5" spans="1:256" s="108" customFormat="1" ht="40.5" customHeight="1">
      <c r="A5" s="1078" t="s">
        <v>231</v>
      </c>
      <c r="B5" s="1081" t="s">
        <v>232</v>
      </c>
      <c r="C5" s="1081" t="s">
        <v>233</v>
      </c>
      <c r="D5" s="1081" t="s">
        <v>234</v>
      </c>
      <c r="E5" s="1084" t="s">
        <v>235</v>
      </c>
      <c r="F5" s="1084" t="s">
        <v>236</v>
      </c>
      <c r="G5" s="1087" t="s">
        <v>237</v>
      </c>
      <c r="H5" s="1084" t="s">
        <v>238</v>
      </c>
      <c r="I5" s="1094" t="s">
        <v>239</v>
      </c>
      <c r="J5" s="1095"/>
      <c r="K5" s="1072" t="s">
        <v>240</v>
      </c>
      <c r="L5" s="1096" t="s">
        <v>241</v>
      </c>
      <c r="M5" s="1097"/>
      <c r="N5" s="1098"/>
      <c r="O5" s="1065" t="s">
        <v>242</v>
      </c>
      <c r="P5" s="1090" t="s">
        <v>243</v>
      </c>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c r="IR5" s="107"/>
      <c r="IS5" s="107"/>
      <c r="IT5" s="107"/>
      <c r="IU5" s="107"/>
      <c r="IV5" s="107"/>
    </row>
    <row r="6" spans="1:256" s="108" customFormat="1" ht="28.5" customHeight="1">
      <c r="A6" s="1079"/>
      <c r="B6" s="1082"/>
      <c r="C6" s="1082"/>
      <c r="D6" s="1082"/>
      <c r="E6" s="1085"/>
      <c r="F6" s="1085"/>
      <c r="G6" s="1088"/>
      <c r="H6" s="1085"/>
      <c r="I6" s="1071" t="s">
        <v>244</v>
      </c>
      <c r="J6" s="1071" t="s">
        <v>245</v>
      </c>
      <c r="K6" s="1073"/>
      <c r="L6" s="1068" t="s">
        <v>246</v>
      </c>
      <c r="M6" s="1071" t="s">
        <v>247</v>
      </c>
      <c r="N6" s="1071"/>
      <c r="O6" s="1066"/>
      <c r="P6" s="1091"/>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c r="IS6" s="107"/>
      <c r="IT6" s="107"/>
      <c r="IU6" s="107"/>
      <c r="IV6" s="107"/>
    </row>
    <row r="7" spans="1:256" s="108" customFormat="1" ht="28.5" customHeight="1" thickBot="1">
      <c r="A7" s="1080"/>
      <c r="B7" s="1083"/>
      <c r="C7" s="1083"/>
      <c r="D7" s="1083"/>
      <c r="E7" s="1086"/>
      <c r="F7" s="1086"/>
      <c r="G7" s="1089"/>
      <c r="H7" s="1086"/>
      <c r="I7" s="1093"/>
      <c r="J7" s="1093"/>
      <c r="K7" s="1074"/>
      <c r="L7" s="1069"/>
      <c r="M7" s="109" t="s">
        <v>248</v>
      </c>
      <c r="N7" s="109" t="s">
        <v>58</v>
      </c>
      <c r="O7" s="1067"/>
      <c r="P7" s="1092"/>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row>
    <row r="8" spans="1:256" s="107" customFormat="1" ht="28.5" customHeight="1" thickBot="1">
      <c r="A8" s="110">
        <v>1</v>
      </c>
      <c r="B8" s="111">
        <v>2</v>
      </c>
      <c r="C8" s="111">
        <v>3</v>
      </c>
      <c r="D8" s="111">
        <v>4</v>
      </c>
      <c r="E8" s="111">
        <v>5</v>
      </c>
      <c r="F8" s="111">
        <v>6</v>
      </c>
      <c r="G8" s="111">
        <v>7</v>
      </c>
      <c r="H8" s="111">
        <v>8</v>
      </c>
      <c r="I8" s="111">
        <v>9</v>
      </c>
      <c r="J8" s="111">
        <v>10</v>
      </c>
      <c r="K8" s="111">
        <v>11</v>
      </c>
      <c r="L8" s="111">
        <v>12</v>
      </c>
      <c r="M8" s="111">
        <v>13</v>
      </c>
      <c r="N8" s="112">
        <v>14</v>
      </c>
      <c r="O8" s="112">
        <v>15</v>
      </c>
      <c r="P8" s="112">
        <v>16</v>
      </c>
    </row>
    <row r="9" spans="1:256" s="103" customFormat="1" ht="20.5" thickTop="1">
      <c r="A9" s="113"/>
      <c r="B9" s="114"/>
      <c r="C9" s="115"/>
      <c r="D9" s="116"/>
      <c r="E9" s="117"/>
      <c r="F9" s="117"/>
      <c r="G9" s="118"/>
      <c r="H9" s="118"/>
      <c r="I9" s="119"/>
      <c r="J9" s="119"/>
      <c r="K9" s="120"/>
      <c r="L9" s="120"/>
      <c r="M9" s="121"/>
      <c r="N9" s="122"/>
      <c r="O9" s="123"/>
      <c r="P9" s="124"/>
    </row>
    <row r="10" spans="1:256" s="108" customFormat="1" ht="66" customHeight="1">
      <c r="A10" s="137" t="s">
        <v>251</v>
      </c>
      <c r="B10" s="1070" t="s">
        <v>125</v>
      </c>
      <c r="C10" s="1070"/>
      <c r="D10" s="1070"/>
      <c r="E10" s="1070"/>
      <c r="F10" s="125"/>
      <c r="G10" s="126"/>
      <c r="H10" s="126"/>
      <c r="I10" s="127"/>
      <c r="J10" s="127"/>
      <c r="K10" s="128"/>
      <c r="L10" s="128"/>
      <c r="M10" s="129"/>
      <c r="N10" s="130"/>
      <c r="O10" s="131"/>
      <c r="P10" s="132"/>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c r="IV10" s="107"/>
    </row>
    <row r="11" spans="1:256" s="108" customFormat="1" ht="66" customHeight="1">
      <c r="A11" s="136"/>
      <c r="B11" s="133" t="s">
        <v>249</v>
      </c>
      <c r="C11" s="138">
        <f>C12+C13</f>
        <v>45997000</v>
      </c>
      <c r="D11" s="133"/>
      <c r="E11" s="133"/>
      <c r="F11" s="133"/>
      <c r="G11" s="133"/>
      <c r="H11" s="133"/>
      <c r="I11" s="133"/>
      <c r="J11" s="133"/>
      <c r="K11" s="133"/>
      <c r="L11" s="133"/>
      <c r="M11" s="138"/>
      <c r="N11" s="139"/>
      <c r="O11" s="133"/>
      <c r="P11" s="133"/>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row>
    <row r="12" spans="1:256" s="108" customFormat="1" ht="90" customHeight="1">
      <c r="A12" s="134">
        <v>1</v>
      </c>
      <c r="B12" s="732" t="s">
        <v>424</v>
      </c>
      <c r="C12" s="734">
        <v>39997000</v>
      </c>
      <c r="D12" s="135" t="s">
        <v>250</v>
      </c>
      <c r="E12" s="733" t="s">
        <v>275</v>
      </c>
      <c r="F12" s="140"/>
      <c r="G12" s="141"/>
      <c r="H12" s="141"/>
      <c r="I12" s="142"/>
      <c r="J12" s="142"/>
      <c r="K12" s="143"/>
      <c r="L12" s="143"/>
      <c r="M12" s="734">
        <v>0</v>
      </c>
      <c r="N12" s="144">
        <v>0</v>
      </c>
      <c r="O12" s="145"/>
      <c r="P12" s="1099" t="s">
        <v>255</v>
      </c>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c r="IV12" s="107"/>
    </row>
    <row r="13" spans="1:256" s="108" customFormat="1" ht="55" customHeight="1">
      <c r="A13" s="136">
        <v>2</v>
      </c>
      <c r="B13" s="732" t="s">
        <v>125</v>
      </c>
      <c r="C13" s="734">
        <v>6000000</v>
      </c>
      <c r="D13" s="135" t="s">
        <v>250</v>
      </c>
      <c r="E13" s="731" t="s">
        <v>254</v>
      </c>
      <c r="F13" s="140"/>
      <c r="G13" s="141"/>
      <c r="H13" s="141"/>
      <c r="I13" s="142"/>
      <c r="J13" s="142"/>
      <c r="K13" s="143"/>
      <c r="L13" s="143"/>
      <c r="M13" s="734">
        <v>0</v>
      </c>
      <c r="N13" s="144">
        <v>0</v>
      </c>
      <c r="O13" s="145"/>
      <c r="P13" s="1100"/>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row>
    <row r="14" spans="1:256" s="108" customFormat="1" ht="37" customHeight="1" thickBot="1">
      <c r="A14" s="146"/>
      <c r="B14" s="147" t="s">
        <v>252</v>
      </c>
      <c r="C14" s="148">
        <f>C11</f>
        <v>45997000</v>
      </c>
      <c r="D14" s="147"/>
      <c r="E14" s="147"/>
      <c r="F14" s="149"/>
      <c r="G14" s="150"/>
      <c r="H14" s="150"/>
      <c r="I14" s="150"/>
      <c r="J14" s="150"/>
      <c r="K14" s="150"/>
      <c r="L14" s="150"/>
      <c r="M14" s="148">
        <f>M11</f>
        <v>0</v>
      </c>
      <c r="N14" s="151">
        <f>M14/C14*100%</f>
        <v>0</v>
      </c>
      <c r="O14" s="152"/>
      <c r="P14" s="153"/>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row>
    <row r="15" spans="1:256" s="157" customFormat="1" ht="16" customHeight="1">
      <c r="A15" s="154" t="s">
        <v>253</v>
      </c>
      <c r="B15" s="155"/>
      <c r="C15" s="156"/>
      <c r="D15" s="106"/>
      <c r="E15" s="106"/>
      <c r="F15" s="106"/>
      <c r="G15" s="106"/>
      <c r="H15" s="106"/>
      <c r="I15" s="106"/>
      <c r="J15" s="106"/>
      <c r="K15" s="106"/>
      <c r="L15" s="106"/>
      <c r="M15" s="106"/>
      <c r="N15" s="106"/>
      <c r="O15" s="106"/>
      <c r="P15" s="106"/>
    </row>
    <row r="16" spans="1:256" s="104" customFormat="1" ht="20">
      <c r="A16" s="102"/>
      <c r="B16" s="155"/>
      <c r="C16" s="156"/>
      <c r="D16" s="106"/>
      <c r="E16" s="106"/>
      <c r="F16" s="106"/>
      <c r="G16" s="106"/>
      <c r="H16" s="106"/>
      <c r="I16" s="106"/>
      <c r="J16" s="106"/>
      <c r="K16" s="106"/>
      <c r="L16" s="106"/>
      <c r="M16" s="1059" t="s">
        <v>425</v>
      </c>
      <c r="N16" s="1059"/>
      <c r="O16" s="1059"/>
      <c r="P16" s="681"/>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row>
    <row r="17" spans="1:256" s="104" customFormat="1" ht="20">
      <c r="A17" s="102"/>
      <c r="B17" s="155"/>
      <c r="C17" s="156"/>
      <c r="D17" s="106"/>
      <c r="E17" s="106"/>
      <c r="F17" s="106"/>
      <c r="G17" s="106"/>
      <c r="H17" s="106"/>
      <c r="I17" s="106"/>
      <c r="J17" s="106"/>
      <c r="K17" s="106"/>
      <c r="L17" s="106"/>
      <c r="M17" s="1057" t="s">
        <v>374</v>
      </c>
      <c r="N17" s="1057"/>
      <c r="O17" s="1057"/>
      <c r="P17" s="681"/>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row>
    <row r="18" spans="1:256" s="160" customFormat="1" ht="26.25" customHeight="1">
      <c r="A18" s="102"/>
      <c r="B18" s="155"/>
      <c r="C18" s="158" t="e">
        <f>SUM(C11,#REF!)</f>
        <v>#REF!</v>
      </c>
      <c r="D18" s="106"/>
      <c r="E18" s="106"/>
      <c r="F18" s="106"/>
      <c r="G18" s="106"/>
      <c r="H18" s="106"/>
      <c r="I18" s="106"/>
      <c r="J18" s="106"/>
      <c r="K18" s="106"/>
      <c r="L18" s="106"/>
      <c r="M18" s="681"/>
      <c r="N18" s="681" t="s">
        <v>226</v>
      </c>
      <c r="O18" s="681"/>
      <c r="P18" s="681"/>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c r="FA18" s="159"/>
      <c r="FB18" s="159"/>
      <c r="FC18" s="159"/>
      <c r="FD18" s="159"/>
      <c r="FE18" s="159"/>
      <c r="FF18" s="159"/>
      <c r="FG18" s="159"/>
      <c r="FH18" s="159"/>
      <c r="FI18" s="159"/>
      <c r="FJ18" s="159"/>
      <c r="FK18" s="159"/>
      <c r="FL18" s="159"/>
      <c r="FM18" s="159"/>
      <c r="FN18" s="159"/>
      <c r="FO18" s="159"/>
      <c r="FP18" s="159"/>
      <c r="FQ18" s="159"/>
      <c r="FR18" s="159"/>
      <c r="FS18" s="159"/>
      <c r="FT18" s="159"/>
      <c r="FU18" s="159"/>
      <c r="FV18" s="159"/>
      <c r="FW18" s="159"/>
      <c r="FX18" s="159"/>
      <c r="FY18" s="159"/>
      <c r="FZ18" s="159"/>
      <c r="GA18" s="159"/>
      <c r="GB18" s="159"/>
      <c r="GC18" s="159"/>
      <c r="GD18" s="159"/>
      <c r="GE18" s="159"/>
      <c r="GF18" s="159"/>
      <c r="GG18" s="159"/>
      <c r="GH18" s="159"/>
      <c r="GI18" s="159"/>
      <c r="GJ18" s="159"/>
      <c r="GK18" s="159"/>
      <c r="GL18" s="159"/>
      <c r="GM18" s="159"/>
      <c r="GN18" s="159"/>
      <c r="GO18" s="159"/>
      <c r="GP18" s="159"/>
      <c r="GQ18" s="159"/>
      <c r="GR18" s="159"/>
      <c r="GS18" s="159"/>
      <c r="GT18" s="159"/>
      <c r="GU18" s="159"/>
      <c r="GV18" s="159"/>
      <c r="GW18" s="159"/>
      <c r="GX18" s="159"/>
      <c r="GY18" s="159"/>
      <c r="GZ18" s="159"/>
      <c r="HA18" s="159"/>
      <c r="HB18" s="159"/>
      <c r="HC18" s="159"/>
      <c r="HD18" s="159"/>
      <c r="HE18" s="159"/>
      <c r="HF18" s="159"/>
      <c r="HG18" s="159"/>
      <c r="HH18" s="159"/>
      <c r="HI18" s="159"/>
      <c r="HJ18" s="159"/>
      <c r="HK18" s="159"/>
      <c r="HL18" s="159"/>
      <c r="HM18" s="159"/>
      <c r="HN18" s="159"/>
      <c r="HO18" s="159"/>
      <c r="HP18" s="159"/>
      <c r="HQ18" s="159"/>
      <c r="HR18" s="159"/>
      <c r="HS18" s="159"/>
      <c r="HT18" s="159"/>
      <c r="HU18" s="159"/>
      <c r="HV18" s="159"/>
      <c r="HW18" s="159"/>
      <c r="HX18" s="159"/>
      <c r="HY18" s="159"/>
      <c r="HZ18" s="159"/>
      <c r="IA18" s="159"/>
      <c r="IB18" s="159"/>
      <c r="IC18" s="159"/>
      <c r="ID18" s="159"/>
      <c r="IE18" s="159"/>
      <c r="IF18" s="159"/>
      <c r="IG18" s="159"/>
      <c r="IH18" s="159"/>
      <c r="II18" s="159"/>
      <c r="IJ18" s="159"/>
      <c r="IK18" s="159"/>
      <c r="IL18" s="159"/>
      <c r="IM18" s="159"/>
      <c r="IN18" s="159"/>
      <c r="IO18" s="159"/>
      <c r="IP18" s="159"/>
      <c r="IQ18" s="159"/>
      <c r="IR18" s="159"/>
      <c r="IS18" s="159"/>
      <c r="IT18" s="159"/>
      <c r="IU18" s="159"/>
      <c r="IV18" s="159"/>
    </row>
    <row r="19" spans="1:256" s="159" customFormat="1" ht="26.25" customHeight="1">
      <c r="A19" s="102"/>
      <c r="B19" s="155"/>
      <c r="C19" s="156"/>
      <c r="D19" s="106"/>
      <c r="E19" s="106"/>
      <c r="F19" s="106"/>
      <c r="G19" s="106"/>
      <c r="H19" s="106"/>
      <c r="I19" s="106"/>
      <c r="J19" s="106"/>
      <c r="K19" s="106"/>
      <c r="L19" s="106"/>
      <c r="M19" s="681"/>
      <c r="N19" s="681"/>
      <c r="O19" s="681"/>
      <c r="P19" s="681"/>
    </row>
    <row r="20" spans="1:256" s="159" customFormat="1" ht="26.25" customHeight="1">
      <c r="A20" s="102"/>
      <c r="B20" s="155"/>
      <c r="C20" s="156"/>
      <c r="D20" s="106"/>
      <c r="E20" s="685"/>
      <c r="F20" s="106"/>
      <c r="G20" s="106"/>
      <c r="H20" s="106"/>
      <c r="I20" s="106"/>
      <c r="J20" s="106"/>
      <c r="K20" s="106"/>
      <c r="L20" s="106"/>
      <c r="M20" s="681"/>
      <c r="N20" s="681"/>
      <c r="O20" s="681"/>
      <c r="P20" s="681"/>
    </row>
    <row r="21" spans="1:256" s="159" customFormat="1" ht="26.25" customHeight="1">
      <c r="A21" s="102"/>
      <c r="B21" s="155"/>
      <c r="C21" s="156"/>
      <c r="D21" s="106"/>
      <c r="E21" s="106"/>
      <c r="F21" s="106"/>
      <c r="G21" s="106"/>
      <c r="H21" s="106"/>
      <c r="I21" s="106"/>
      <c r="J21" s="106"/>
      <c r="K21" s="106"/>
      <c r="L21" s="106"/>
      <c r="M21" s="1058" t="s">
        <v>411</v>
      </c>
      <c r="N21" s="1058"/>
      <c r="O21" s="1058"/>
      <c r="P21" s="1058"/>
    </row>
    <row r="22" spans="1:256" s="159" customFormat="1" ht="26.25" customHeight="1">
      <c r="A22" s="102"/>
      <c r="B22" s="155"/>
      <c r="C22" s="156"/>
      <c r="D22" s="106"/>
      <c r="E22" s="106"/>
      <c r="F22" s="106"/>
      <c r="G22" s="106"/>
      <c r="H22" s="106"/>
      <c r="I22" s="106"/>
      <c r="J22" s="106"/>
      <c r="K22" s="106"/>
      <c r="L22" s="106"/>
      <c r="M22" s="1059" t="s">
        <v>412</v>
      </c>
      <c r="N22" s="1059"/>
      <c r="O22" s="1059"/>
      <c r="P22" s="1059"/>
    </row>
    <row r="23" spans="1:256" s="159" customFormat="1" ht="26.25" customHeight="1">
      <c r="A23" s="161"/>
      <c r="B23" s="162"/>
      <c r="C23" s="163"/>
      <c r="D23" s="103"/>
      <c r="E23" s="103"/>
      <c r="F23" s="103"/>
      <c r="G23" s="103"/>
      <c r="H23" s="103"/>
      <c r="I23" s="103"/>
      <c r="J23" s="103"/>
      <c r="K23" s="103"/>
      <c r="L23" s="103"/>
      <c r="M23" s="164"/>
      <c r="N23" s="164"/>
      <c r="O23" s="164"/>
      <c r="P23" s="164"/>
    </row>
    <row r="24" spans="1:256" s="159" customFormat="1" ht="26.25" customHeight="1">
      <c r="A24" s="165"/>
      <c r="B24" s="165"/>
      <c r="C24" s="165"/>
      <c r="D24" s="165"/>
      <c r="E24" s="165"/>
      <c r="F24" s="165"/>
      <c r="G24" s="165"/>
      <c r="H24" s="165"/>
      <c r="I24" s="165"/>
      <c r="J24" s="165"/>
      <c r="K24" s="165"/>
      <c r="L24" s="165"/>
      <c r="M24" s="165"/>
      <c r="N24" s="165"/>
      <c r="O24" s="165"/>
      <c r="P24" s="165"/>
    </row>
    <row r="25" spans="1:256" s="104" customFormat="1">
      <c r="A25" s="165"/>
      <c r="B25" s="165"/>
      <c r="C25" s="165"/>
      <c r="D25" s="165"/>
      <c r="E25" s="165"/>
      <c r="F25" s="165"/>
      <c r="G25" s="165"/>
      <c r="H25" s="165"/>
      <c r="I25" s="165"/>
      <c r="J25" s="165"/>
      <c r="K25" s="165"/>
      <c r="L25" s="165"/>
      <c r="M25" s="165"/>
      <c r="N25" s="165"/>
      <c r="O25" s="165"/>
      <c r="P25" s="165"/>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c r="IR25" s="103"/>
      <c r="IS25" s="103"/>
      <c r="IT25" s="103"/>
      <c r="IU25" s="103"/>
      <c r="IV25" s="103"/>
    </row>
  </sheetData>
  <mergeCells count="26">
    <mergeCell ref="M22:P22"/>
    <mergeCell ref="M17:O17"/>
    <mergeCell ref="M21:P21"/>
    <mergeCell ref="M16:O16"/>
    <mergeCell ref="P12:P13"/>
    <mergeCell ref="A1:P1"/>
    <mergeCell ref="A2:P2"/>
    <mergeCell ref="A3:P3"/>
    <mergeCell ref="A5:A7"/>
    <mergeCell ref="B5:B7"/>
    <mergeCell ref="C5:C7"/>
    <mergeCell ref="D5:D7"/>
    <mergeCell ref="E5:E7"/>
    <mergeCell ref="F5:F7"/>
    <mergeCell ref="G5:G7"/>
    <mergeCell ref="P5:P7"/>
    <mergeCell ref="I6:I7"/>
    <mergeCell ref="J6:J7"/>
    <mergeCell ref="H5:H7"/>
    <mergeCell ref="I5:J5"/>
    <mergeCell ref="L5:N5"/>
    <mergeCell ref="O5:O7"/>
    <mergeCell ref="L6:L7"/>
    <mergeCell ref="B10:E10"/>
    <mergeCell ref="M6:N6"/>
    <mergeCell ref="K5:K7"/>
  </mergeCells>
  <printOptions horizontalCentered="1"/>
  <pageMargins left="0.25" right="0.25" top="0.75" bottom="0.5" header="0.3" footer="0.3"/>
  <pageSetup paperSize="5" scale="6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Q79"/>
  <sheetViews>
    <sheetView topLeftCell="A8" zoomScale="75" zoomScaleNormal="75" workbookViewId="0">
      <selection activeCell="F5" sqref="F5:F7"/>
    </sheetView>
  </sheetViews>
  <sheetFormatPr defaultColWidth="9.1796875" defaultRowHeight="14.5"/>
  <cols>
    <col min="1" max="3" width="9.1796875" style="1"/>
    <col min="4" max="4" width="39.54296875" style="1" customWidth="1"/>
    <col min="5" max="5" width="50.7265625" style="1" customWidth="1"/>
    <col min="6" max="6" width="49.453125" style="1" customWidth="1"/>
    <col min="7" max="7" width="44" style="33" customWidth="1"/>
    <col min="8" max="8" width="32" style="1" customWidth="1"/>
    <col min="9" max="9" width="26.7265625" style="1" customWidth="1"/>
    <col min="10" max="16384" width="9.1796875" style="1"/>
  </cols>
  <sheetData>
    <row r="1" spans="2:11" s="33" customFormat="1" ht="18">
      <c r="B1" s="1111" t="s">
        <v>257</v>
      </c>
      <c r="C1" s="1111"/>
      <c r="D1" s="1111"/>
      <c r="E1" s="1111"/>
      <c r="F1" s="1111"/>
      <c r="G1" s="1111"/>
      <c r="H1" s="172"/>
      <c r="I1" s="172"/>
      <c r="J1" s="172"/>
      <c r="K1" s="172"/>
    </row>
    <row r="2" spans="2:11" s="33" customFormat="1" ht="18">
      <c r="B2" s="1111" t="s">
        <v>258</v>
      </c>
      <c r="C2" s="1111"/>
      <c r="D2" s="1111"/>
      <c r="E2" s="1111"/>
      <c r="F2" s="1111"/>
      <c r="G2" s="1111"/>
      <c r="H2" s="172"/>
      <c r="I2" s="172"/>
      <c r="J2" s="172"/>
      <c r="K2" s="172"/>
    </row>
    <row r="3" spans="2:11" s="33" customFormat="1" ht="18">
      <c r="B3" s="1111" t="s">
        <v>450</v>
      </c>
      <c r="C3" s="1111"/>
      <c r="D3" s="1111"/>
      <c r="E3" s="1111"/>
      <c r="F3" s="1111"/>
      <c r="G3" s="1111"/>
      <c r="H3" s="172"/>
      <c r="I3" s="172"/>
      <c r="J3" s="172"/>
      <c r="K3" s="172"/>
    </row>
    <row r="4" spans="2:11" s="33" customFormat="1" ht="8.25" customHeight="1">
      <c r="B4" s="173"/>
      <c r="C4" s="173"/>
      <c r="D4" s="171"/>
      <c r="E4" s="171"/>
      <c r="F4" s="171"/>
      <c r="G4" s="173"/>
      <c r="H4" s="174"/>
      <c r="I4" s="174"/>
      <c r="J4" s="174"/>
      <c r="K4" s="174"/>
    </row>
    <row r="5" spans="2:11" s="175" customFormat="1" ht="20.25" customHeight="1">
      <c r="B5" s="1112" t="s">
        <v>72</v>
      </c>
      <c r="C5" s="1113"/>
      <c r="D5" s="1118" t="s">
        <v>259</v>
      </c>
      <c r="E5" s="1119" t="s">
        <v>260</v>
      </c>
      <c r="F5" s="1118" t="s">
        <v>261</v>
      </c>
      <c r="G5" s="1118" t="s">
        <v>262</v>
      </c>
    </row>
    <row r="6" spans="2:11" s="175" customFormat="1" ht="20.25" customHeight="1">
      <c r="B6" s="1114"/>
      <c r="C6" s="1115"/>
      <c r="D6" s="1118"/>
      <c r="E6" s="1120"/>
      <c r="F6" s="1118"/>
      <c r="G6" s="1118"/>
    </row>
    <row r="7" spans="2:11" s="175" customFormat="1" ht="30" customHeight="1">
      <c r="B7" s="1116"/>
      <c r="C7" s="1117"/>
      <c r="D7" s="1118"/>
      <c r="E7" s="1121"/>
      <c r="F7" s="1118"/>
      <c r="G7" s="1118"/>
    </row>
    <row r="8" spans="2:11" s="175" customFormat="1" ht="15.5">
      <c r="B8" s="176" t="s">
        <v>81</v>
      </c>
      <c r="C8" s="176"/>
      <c r="D8" s="177" t="s">
        <v>82</v>
      </c>
      <c r="E8" s="177" t="s">
        <v>83</v>
      </c>
      <c r="F8" s="177" t="s">
        <v>84</v>
      </c>
      <c r="G8" s="177" t="s">
        <v>85</v>
      </c>
    </row>
    <row r="9" spans="2:11" s="175" customFormat="1" ht="15.5">
      <c r="B9" s="178"/>
      <c r="C9" s="178"/>
      <c r="D9" s="179"/>
      <c r="E9" s="179"/>
      <c r="F9" s="179"/>
      <c r="G9" s="179"/>
    </row>
    <row r="10" spans="2:11" s="183" customFormat="1" ht="56.25" customHeight="1">
      <c r="B10" s="1101" t="s">
        <v>101</v>
      </c>
      <c r="C10" s="1105"/>
      <c r="D10" s="180" t="s">
        <v>13</v>
      </c>
      <c r="E10" s="181"/>
      <c r="F10" s="182"/>
      <c r="G10" s="182"/>
    </row>
    <row r="11" spans="2:11" s="183" customFormat="1" ht="72.75" customHeight="1">
      <c r="B11" s="1103" t="s">
        <v>98</v>
      </c>
      <c r="C11" s="1110"/>
      <c r="D11" s="184" t="s">
        <v>14</v>
      </c>
      <c r="E11" s="185" t="s">
        <v>226</v>
      </c>
      <c r="F11" s="186" t="s">
        <v>226</v>
      </c>
      <c r="G11" s="187" t="s">
        <v>226</v>
      </c>
    </row>
    <row r="12" spans="2:11" s="183" customFormat="1" ht="31">
      <c r="B12" s="188"/>
      <c r="C12" s="189" t="s">
        <v>98</v>
      </c>
      <c r="D12" s="190" t="s">
        <v>15</v>
      </c>
      <c r="E12" t="s">
        <v>439</v>
      </c>
      <c r="F12" t="s">
        <v>440</v>
      </c>
      <c r="G12" s="997" t="s">
        <v>441</v>
      </c>
    </row>
    <row r="13" spans="2:11" s="183" customFormat="1" ht="31">
      <c r="B13" s="194"/>
      <c r="C13" s="195" t="s">
        <v>159</v>
      </c>
      <c r="D13" s="190" t="s">
        <v>16</v>
      </c>
      <c r="E13" s="191"/>
      <c r="F13" s="192"/>
      <c r="G13" s="997"/>
    </row>
    <row r="14" spans="2:11" s="183" customFormat="1" ht="31">
      <c r="B14" s="194"/>
      <c r="C14" s="195" t="s">
        <v>167</v>
      </c>
      <c r="D14" s="190" t="s">
        <v>17</v>
      </c>
      <c r="E14" s="191"/>
      <c r="F14" s="192"/>
      <c r="G14" s="997" t="s">
        <v>442</v>
      </c>
    </row>
    <row r="15" spans="2:11" s="183" customFormat="1" ht="16">
      <c r="B15" s="194"/>
      <c r="C15" s="195" t="s">
        <v>169</v>
      </c>
      <c r="D15" s="190" t="s">
        <v>18</v>
      </c>
      <c r="E15" s="191"/>
      <c r="F15" s="196"/>
      <c r="G15" s="997"/>
    </row>
    <row r="16" spans="2:11" s="183" customFormat="1" ht="30.75" customHeight="1">
      <c r="B16" s="1103" t="s">
        <v>159</v>
      </c>
      <c r="C16" s="1104"/>
      <c r="D16" s="197" t="s">
        <v>21</v>
      </c>
      <c r="E16" s="198"/>
      <c r="F16" s="199"/>
      <c r="G16" s="997" t="s">
        <v>443</v>
      </c>
    </row>
    <row r="17" spans="2:17" s="183" customFormat="1" ht="32.25" customHeight="1">
      <c r="B17" s="194"/>
      <c r="C17" s="195" t="s">
        <v>98</v>
      </c>
      <c r="D17" s="201" t="s">
        <v>22</v>
      </c>
      <c r="E17" s="202"/>
      <c r="F17" s="192"/>
      <c r="G17" s="997"/>
    </row>
    <row r="18" spans="2:17" s="183" customFormat="1" ht="31">
      <c r="B18" s="203"/>
      <c r="C18" s="204" t="s">
        <v>159</v>
      </c>
      <c r="D18" s="201" t="s">
        <v>263</v>
      </c>
      <c r="E18" s="205"/>
      <c r="F18" s="192"/>
      <c r="G18" s="997" t="s">
        <v>444</v>
      </c>
    </row>
    <row r="19" spans="2:17" s="183" customFormat="1" ht="37.5" customHeight="1">
      <c r="B19" s="1103" t="s">
        <v>167</v>
      </c>
      <c r="C19" s="1104"/>
      <c r="D19" s="197" t="s">
        <v>23</v>
      </c>
      <c r="E19" s="198"/>
      <c r="F19" s="200"/>
      <c r="G19" s="200" t="s">
        <v>226</v>
      </c>
    </row>
    <row r="20" spans="2:17" s="183" customFormat="1" ht="31">
      <c r="B20" s="194"/>
      <c r="C20" s="195" t="s">
        <v>98</v>
      </c>
      <c r="D20" s="201" t="s">
        <v>24</v>
      </c>
      <c r="E20" s="191"/>
      <c r="F20" s="192"/>
      <c r="G20" s="193" t="s">
        <v>226</v>
      </c>
    </row>
    <row r="21" spans="2:17" s="183" customFormat="1" ht="47.25" customHeight="1">
      <c r="B21" s="1103" t="s">
        <v>169</v>
      </c>
      <c r="C21" s="1104"/>
      <c r="D21" s="197" t="s">
        <v>25</v>
      </c>
      <c r="E21" s="198"/>
      <c r="F21" s="200"/>
      <c r="G21" s="200"/>
    </row>
    <row r="22" spans="2:17" s="209" customFormat="1" ht="31">
      <c r="B22" s="194"/>
      <c r="C22" s="195" t="s">
        <v>98</v>
      </c>
      <c r="D22" s="207" t="s">
        <v>26</v>
      </c>
      <c r="E22" s="191"/>
      <c r="F22" s="192"/>
      <c r="G22" s="208" t="s">
        <v>226</v>
      </c>
    </row>
    <row r="23" spans="2:17" s="209" customFormat="1" ht="44.25" customHeight="1">
      <c r="B23" s="194"/>
      <c r="C23" s="195" t="s">
        <v>159</v>
      </c>
      <c r="D23" s="201" t="s">
        <v>27</v>
      </c>
      <c r="E23" s="202"/>
      <c r="F23" s="206"/>
      <c r="G23" s="208"/>
    </row>
    <row r="24" spans="2:17" s="209" customFormat="1" ht="38.25" customHeight="1">
      <c r="B24" s="1103" t="s">
        <v>178</v>
      </c>
      <c r="C24" s="1104"/>
      <c r="D24" s="197" t="s">
        <v>28</v>
      </c>
      <c r="E24" s="198"/>
      <c r="F24" s="198"/>
      <c r="G24" s="198"/>
    </row>
    <row r="25" spans="2:17" s="209" customFormat="1" ht="39" customHeight="1">
      <c r="B25" s="194"/>
      <c r="C25" s="195" t="s">
        <v>98</v>
      </c>
      <c r="D25" s="210" t="s">
        <v>29</v>
      </c>
      <c r="E25" s="211"/>
      <c r="F25" s="212"/>
      <c r="G25" s="213"/>
    </row>
    <row r="26" spans="2:17" s="209" customFormat="1" ht="21" customHeight="1">
      <c r="B26" s="194"/>
      <c r="C26" s="195" t="s">
        <v>159</v>
      </c>
      <c r="D26" s="210" t="s">
        <v>264</v>
      </c>
      <c r="E26" s="214"/>
      <c r="F26" s="212"/>
      <c r="G26" s="208"/>
    </row>
    <row r="27" spans="2:17" s="215" customFormat="1" ht="16">
      <c r="B27" s="194"/>
      <c r="C27" s="195" t="s">
        <v>167</v>
      </c>
      <c r="D27" s="210" t="s">
        <v>30</v>
      </c>
      <c r="E27" s="191"/>
      <c r="F27" s="212"/>
      <c r="G27" s="208"/>
      <c r="H27" s="209"/>
      <c r="I27" s="209"/>
      <c r="J27" s="209"/>
      <c r="K27" s="209"/>
      <c r="L27" s="209"/>
      <c r="M27" s="209"/>
      <c r="N27" s="209"/>
      <c r="O27" s="209"/>
      <c r="P27" s="209"/>
      <c r="Q27" s="209"/>
    </row>
    <row r="28" spans="2:17" s="215" customFormat="1" ht="44.25" customHeight="1">
      <c r="B28" s="194"/>
      <c r="C28" s="195" t="s">
        <v>169</v>
      </c>
      <c r="D28" s="210" t="s">
        <v>31</v>
      </c>
      <c r="E28" s="214"/>
      <c r="F28" s="212"/>
      <c r="G28" s="208"/>
      <c r="H28" s="209"/>
      <c r="I28" s="209"/>
      <c r="J28" s="209"/>
      <c r="K28" s="209"/>
      <c r="L28" s="209"/>
      <c r="M28" s="209"/>
      <c r="N28" s="209"/>
      <c r="O28" s="209"/>
      <c r="P28" s="209"/>
      <c r="Q28" s="209"/>
    </row>
    <row r="29" spans="2:17" s="215" customFormat="1" ht="38.25" customHeight="1">
      <c r="B29" s="194"/>
      <c r="C29" s="195" t="s">
        <v>178</v>
      </c>
      <c r="D29" s="210" t="s">
        <v>32</v>
      </c>
      <c r="E29" s="214"/>
      <c r="F29" s="212"/>
      <c r="G29" s="208" t="s">
        <v>226</v>
      </c>
      <c r="H29" s="209"/>
      <c r="I29" s="209"/>
      <c r="J29" s="209"/>
      <c r="K29" s="209"/>
      <c r="L29" s="209"/>
      <c r="M29" s="209"/>
      <c r="N29" s="209"/>
      <c r="O29" s="209"/>
      <c r="P29" s="209"/>
      <c r="Q29" s="209"/>
    </row>
    <row r="30" spans="2:17" s="222" customFormat="1" ht="27" customHeight="1">
      <c r="B30" s="194"/>
      <c r="C30" s="195" t="s">
        <v>183</v>
      </c>
      <c r="D30" s="210" t="s">
        <v>33</v>
      </c>
      <c r="E30" s="214"/>
      <c r="F30" s="212"/>
      <c r="G30" s="216">
        <f>G31</f>
        <v>0</v>
      </c>
      <c r="H30" s="217" t="s">
        <v>226</v>
      </c>
      <c r="I30" s="218" t="s">
        <v>226</v>
      </c>
      <c r="J30" s="219" t="s">
        <v>226</v>
      </c>
      <c r="K30" s="220" t="s">
        <v>226</v>
      </c>
      <c r="L30" s="219" t="s">
        <v>226</v>
      </c>
      <c r="M30" s="220" t="s">
        <v>226</v>
      </c>
      <c r="N30" s="221" t="s">
        <v>226</v>
      </c>
    </row>
    <row r="31" spans="2:17" s="222" customFormat="1" ht="36" customHeight="1">
      <c r="B31" s="194"/>
      <c r="C31" s="195" t="s">
        <v>194</v>
      </c>
      <c r="D31" s="223" t="s">
        <v>34</v>
      </c>
      <c r="E31" s="214"/>
      <c r="F31" s="212"/>
      <c r="G31" s="224">
        <v>0</v>
      </c>
      <c r="H31" s="225" t="s">
        <v>226</v>
      </c>
      <c r="I31" s="226">
        <v>0</v>
      </c>
      <c r="J31" s="227"/>
      <c r="K31" s="228" t="s">
        <v>226</v>
      </c>
      <c r="L31" s="227" t="s">
        <v>226</v>
      </c>
      <c r="M31" s="228" t="s">
        <v>226</v>
      </c>
      <c r="N31" s="229" t="s">
        <v>226</v>
      </c>
    </row>
    <row r="32" spans="2:17" s="222" customFormat="1" ht="46.5" customHeight="1">
      <c r="B32" s="1103" t="s">
        <v>183</v>
      </c>
      <c r="C32" s="1104"/>
      <c r="D32" s="197" t="s">
        <v>35</v>
      </c>
      <c r="E32" s="230"/>
      <c r="F32" s="231"/>
      <c r="G32" s="231"/>
      <c r="H32" s="232"/>
      <c r="I32" s="226"/>
      <c r="J32" s="227"/>
      <c r="K32" s="228"/>
      <c r="L32" s="227"/>
      <c r="M32" s="228"/>
      <c r="N32" s="229"/>
    </row>
    <row r="33" spans="2:17" s="215" customFormat="1" ht="21.75" customHeight="1">
      <c r="B33" s="194"/>
      <c r="C33" s="195" t="s">
        <v>98</v>
      </c>
      <c r="D33" s="233" t="s">
        <v>405</v>
      </c>
      <c r="E33" s="214"/>
      <c r="F33" s="212"/>
      <c r="G33" s="208"/>
      <c r="H33" s="209"/>
      <c r="I33" s="209"/>
      <c r="J33" s="209"/>
      <c r="K33" s="209"/>
      <c r="L33" s="209"/>
      <c r="M33" s="209"/>
      <c r="N33" s="209"/>
      <c r="O33" s="209"/>
      <c r="P33" s="209"/>
      <c r="Q33" s="209"/>
    </row>
    <row r="34" spans="2:17" s="215" customFormat="1" ht="33" customHeight="1">
      <c r="B34" s="194"/>
      <c r="C34" s="195" t="s">
        <v>159</v>
      </c>
      <c r="D34" s="233" t="s">
        <v>36</v>
      </c>
      <c r="E34" s="214"/>
      <c r="F34" s="212"/>
      <c r="G34" s="208"/>
      <c r="H34" s="209"/>
      <c r="I34" s="209"/>
      <c r="J34" s="209"/>
      <c r="K34" s="209"/>
      <c r="L34" s="209"/>
      <c r="M34" s="209"/>
      <c r="N34" s="209"/>
      <c r="O34" s="209"/>
      <c r="P34" s="209"/>
      <c r="Q34" s="209"/>
    </row>
    <row r="35" spans="2:17" s="215" customFormat="1" ht="39.75" customHeight="1">
      <c r="B35" s="194"/>
      <c r="C35" s="195" t="s">
        <v>167</v>
      </c>
      <c r="D35" s="233" t="s">
        <v>406</v>
      </c>
      <c r="E35" s="214"/>
      <c r="F35" s="212"/>
      <c r="G35" s="208"/>
      <c r="H35" s="209"/>
      <c r="I35" s="209"/>
      <c r="J35" s="209"/>
      <c r="K35" s="209"/>
      <c r="L35" s="209"/>
      <c r="M35" s="209"/>
      <c r="N35" s="209"/>
      <c r="O35" s="209"/>
      <c r="P35" s="209"/>
      <c r="Q35" s="209"/>
    </row>
    <row r="36" spans="2:17" s="215" customFormat="1" ht="31">
      <c r="B36" s="1103" t="s">
        <v>194</v>
      </c>
      <c r="C36" s="1104"/>
      <c r="D36" s="197" t="s">
        <v>37</v>
      </c>
      <c r="E36" s="198"/>
      <c r="F36" s="198"/>
      <c r="G36" s="198"/>
      <c r="H36" s="209"/>
      <c r="I36" s="209"/>
      <c r="J36" s="209"/>
      <c r="K36" s="209"/>
      <c r="L36" s="209"/>
      <c r="M36" s="209"/>
      <c r="N36" s="209"/>
      <c r="O36" s="209"/>
      <c r="P36" s="209"/>
      <c r="Q36" s="209"/>
    </row>
    <row r="37" spans="2:17" s="215" customFormat="1" ht="24" customHeight="1">
      <c r="B37" s="194"/>
      <c r="C37" s="195" t="s">
        <v>98</v>
      </c>
      <c r="D37" s="210" t="s">
        <v>38</v>
      </c>
      <c r="E37" s="214"/>
      <c r="F37" s="212"/>
      <c r="G37" s="208" t="s">
        <v>226</v>
      </c>
      <c r="H37" s="209"/>
      <c r="I37" s="209"/>
      <c r="J37" s="209"/>
      <c r="K37" s="209"/>
      <c r="L37" s="209"/>
      <c r="M37" s="209"/>
      <c r="N37" s="209"/>
      <c r="O37" s="209"/>
      <c r="P37" s="209"/>
      <c r="Q37" s="209"/>
    </row>
    <row r="38" spans="2:17" s="215" customFormat="1" ht="36.75" customHeight="1">
      <c r="B38" s="194"/>
      <c r="C38" s="195" t="s">
        <v>159</v>
      </c>
      <c r="D38" s="210" t="s">
        <v>39</v>
      </c>
      <c r="E38" s="214"/>
      <c r="F38" s="212"/>
      <c r="G38" s="208"/>
      <c r="H38" s="209"/>
      <c r="I38" s="209"/>
      <c r="J38" s="209"/>
      <c r="K38" s="209"/>
      <c r="L38" s="209"/>
      <c r="M38" s="209"/>
      <c r="N38" s="209"/>
      <c r="O38" s="209"/>
      <c r="P38" s="209"/>
      <c r="Q38" s="209"/>
    </row>
    <row r="39" spans="2:17" s="215" customFormat="1" ht="33.75" customHeight="1">
      <c r="B39" s="194"/>
      <c r="C39" s="195" t="s">
        <v>167</v>
      </c>
      <c r="D39" s="210" t="s">
        <v>40</v>
      </c>
      <c r="E39" s="191"/>
      <c r="F39" s="212"/>
      <c r="G39" s="208"/>
      <c r="H39" s="209"/>
      <c r="I39" s="209"/>
      <c r="J39" s="209"/>
      <c r="K39" s="209"/>
      <c r="L39" s="209"/>
      <c r="M39" s="209"/>
      <c r="N39" s="209"/>
      <c r="O39" s="209"/>
      <c r="P39" s="209"/>
      <c r="Q39" s="209"/>
    </row>
    <row r="40" spans="2:17" s="215" customFormat="1" ht="23.25" customHeight="1">
      <c r="B40" s="194"/>
      <c r="C40" s="195" t="s">
        <v>169</v>
      </c>
      <c r="D40" s="223" t="s">
        <v>41</v>
      </c>
      <c r="E40" s="214"/>
      <c r="F40" s="212"/>
      <c r="G40" s="234"/>
      <c r="H40" s="209"/>
      <c r="I40" s="209"/>
      <c r="J40" s="209"/>
      <c r="K40" s="209"/>
      <c r="L40" s="209"/>
      <c r="M40" s="209"/>
      <c r="N40" s="209"/>
      <c r="O40" s="209"/>
      <c r="P40" s="209"/>
      <c r="Q40" s="209"/>
    </row>
    <row r="41" spans="2:17" s="215" customFormat="1" ht="51" customHeight="1">
      <c r="B41" s="1103" t="s">
        <v>198</v>
      </c>
      <c r="C41" s="1104"/>
      <c r="D41" s="197" t="s">
        <v>42</v>
      </c>
      <c r="E41" s="198"/>
      <c r="F41" s="198"/>
      <c r="G41" s="198"/>
      <c r="H41" s="209"/>
      <c r="I41" s="209"/>
      <c r="J41" s="209"/>
      <c r="K41" s="209"/>
      <c r="L41" s="209"/>
      <c r="M41" s="209"/>
      <c r="N41" s="209"/>
      <c r="O41" s="209"/>
      <c r="P41" s="209"/>
      <c r="Q41" s="209"/>
    </row>
    <row r="42" spans="2:17" s="215" customFormat="1" ht="57" customHeight="1">
      <c r="B42" s="194"/>
      <c r="C42" s="195" t="s">
        <v>98</v>
      </c>
      <c r="D42" s="233" t="s">
        <v>407</v>
      </c>
      <c r="E42" s="214"/>
      <c r="F42" s="212"/>
      <c r="G42" s="234"/>
      <c r="H42" s="209"/>
      <c r="I42" s="209"/>
      <c r="J42" s="209"/>
      <c r="K42" s="209"/>
      <c r="L42" s="209"/>
      <c r="M42" s="209"/>
      <c r="N42" s="209"/>
      <c r="O42" s="209"/>
      <c r="P42" s="209"/>
      <c r="Q42" s="209"/>
    </row>
    <row r="43" spans="2:17" s="215" customFormat="1" ht="21" customHeight="1">
      <c r="B43" s="194"/>
      <c r="C43" s="195" t="s">
        <v>159</v>
      </c>
      <c r="D43" s="210" t="s">
        <v>44</v>
      </c>
      <c r="E43" s="214"/>
      <c r="F43" s="212"/>
      <c r="G43" s="234"/>
      <c r="H43" s="209"/>
      <c r="I43" s="209"/>
      <c r="J43" s="209"/>
      <c r="K43" s="209"/>
      <c r="L43" s="209"/>
      <c r="M43" s="209"/>
      <c r="N43" s="209"/>
      <c r="O43" s="209"/>
      <c r="P43" s="209"/>
      <c r="Q43" s="209"/>
    </row>
    <row r="44" spans="2:17" s="215" customFormat="1" ht="42" customHeight="1">
      <c r="B44" s="194"/>
      <c r="C44" s="195" t="s">
        <v>167</v>
      </c>
      <c r="D44" s="210" t="s">
        <v>45</v>
      </c>
      <c r="E44" s="214"/>
      <c r="F44" s="212"/>
      <c r="G44" s="234"/>
      <c r="H44" s="209"/>
      <c r="I44" s="209"/>
      <c r="J44" s="209"/>
      <c r="K44" s="209"/>
      <c r="L44" s="209"/>
      <c r="M44" s="209"/>
      <c r="N44" s="209"/>
      <c r="O44" s="209"/>
      <c r="P44" s="209"/>
      <c r="Q44" s="209"/>
    </row>
    <row r="45" spans="2:17" s="215" customFormat="1" ht="54" customHeight="1">
      <c r="B45" s="1101" t="s">
        <v>103</v>
      </c>
      <c r="C45" s="1105"/>
      <c r="D45" s="180" t="s">
        <v>265</v>
      </c>
      <c r="E45" s="235"/>
      <c r="F45" s="236"/>
      <c r="G45" s="237"/>
      <c r="H45" s="209"/>
      <c r="I45" s="209"/>
      <c r="J45" s="209"/>
      <c r="K45" s="209"/>
      <c r="L45" s="209"/>
      <c r="M45" s="209"/>
      <c r="N45" s="209"/>
      <c r="O45" s="209"/>
      <c r="P45" s="209"/>
      <c r="Q45" s="209"/>
    </row>
    <row r="46" spans="2:17" s="215" customFormat="1" ht="42.75" customHeight="1">
      <c r="B46" s="1103" t="s">
        <v>98</v>
      </c>
      <c r="C46" s="1104"/>
      <c r="D46" s="197" t="s">
        <v>46</v>
      </c>
      <c r="E46" s="238"/>
      <c r="F46" s="239"/>
      <c r="G46" s="239"/>
      <c r="H46" s="209"/>
      <c r="I46" s="209"/>
      <c r="J46" s="209"/>
      <c r="K46" s="209"/>
      <c r="L46" s="209"/>
      <c r="M46" s="209"/>
      <c r="N46" s="209"/>
      <c r="O46" s="209"/>
      <c r="P46" s="209"/>
      <c r="Q46" s="209"/>
    </row>
    <row r="47" spans="2:17" s="215" customFormat="1" ht="111" customHeight="1">
      <c r="B47" s="194"/>
      <c r="C47" s="195" t="s">
        <v>98</v>
      </c>
      <c r="D47" s="233" t="s">
        <v>266</v>
      </c>
      <c r="E47" s="202"/>
      <c r="F47" s="196"/>
      <c r="G47" s="240"/>
      <c r="H47" s="241"/>
      <c r="I47" s="209"/>
      <c r="J47" s="209"/>
      <c r="K47" s="209"/>
      <c r="L47" s="209"/>
      <c r="M47" s="209"/>
      <c r="N47" s="209"/>
      <c r="O47" s="209"/>
      <c r="P47" s="209"/>
      <c r="Q47" s="209"/>
    </row>
    <row r="48" spans="2:17" s="215" customFormat="1" ht="48.75" customHeight="1">
      <c r="B48" s="1101" t="s">
        <v>105</v>
      </c>
      <c r="C48" s="1105"/>
      <c r="D48" s="180" t="s">
        <v>47</v>
      </c>
      <c r="E48" s="235"/>
      <c r="F48" s="235"/>
      <c r="G48" s="235"/>
      <c r="H48" s="209"/>
      <c r="I48" s="209"/>
      <c r="J48" s="209"/>
      <c r="K48" s="209"/>
      <c r="L48" s="209"/>
      <c r="M48" s="209"/>
      <c r="N48" s="209"/>
      <c r="O48" s="209"/>
      <c r="P48" s="209"/>
      <c r="Q48" s="209"/>
    </row>
    <row r="49" spans="2:8" s="209" customFormat="1" ht="43.5" customHeight="1">
      <c r="B49" s="1103" t="s">
        <v>98</v>
      </c>
      <c r="C49" s="1104"/>
      <c r="D49" s="197" t="s">
        <v>48</v>
      </c>
      <c r="E49" s="238"/>
      <c r="F49" s="239"/>
      <c r="G49" s="239"/>
    </row>
    <row r="50" spans="2:8" s="209" customFormat="1" ht="117" customHeight="1">
      <c r="B50" s="194"/>
      <c r="C50" s="195" t="s">
        <v>98</v>
      </c>
      <c r="D50" s="201" t="s">
        <v>49</v>
      </c>
      <c r="E50" s="202"/>
      <c r="F50" s="208"/>
      <c r="G50" s="242"/>
    </row>
    <row r="51" spans="2:8" s="209" customFormat="1" ht="46.5">
      <c r="B51" s="194"/>
      <c r="C51" s="195" t="s">
        <v>159</v>
      </c>
      <c r="D51" s="201" t="s">
        <v>50</v>
      </c>
      <c r="E51" s="191"/>
      <c r="F51" s="208"/>
      <c r="G51" s="242"/>
      <c r="H51" s="243"/>
    </row>
    <row r="52" spans="2:8" s="209" customFormat="1" ht="39.75" customHeight="1">
      <c r="B52" s="1103" t="s">
        <v>159</v>
      </c>
      <c r="C52" s="1104"/>
      <c r="D52" s="197" t="s">
        <v>267</v>
      </c>
      <c r="E52" s="238"/>
      <c r="F52" s="239"/>
      <c r="G52" s="239"/>
    </row>
    <row r="53" spans="2:8" s="209" customFormat="1" ht="16">
      <c r="B53" s="194"/>
      <c r="C53" s="244" t="s">
        <v>98</v>
      </c>
      <c r="D53" s="210" t="s">
        <v>268</v>
      </c>
      <c r="E53" s="191"/>
      <c r="F53" s="206"/>
      <c r="G53" s="242"/>
    </row>
    <row r="54" spans="2:8" s="209" customFormat="1" ht="79.5" customHeight="1">
      <c r="B54" s="203"/>
      <c r="C54" s="245" t="s">
        <v>159</v>
      </c>
      <c r="D54" s="246" t="s">
        <v>269</v>
      </c>
      <c r="E54" s="202"/>
      <c r="F54" s="206"/>
      <c r="G54" s="242"/>
    </row>
    <row r="55" spans="2:8" s="209" customFormat="1" ht="47.5" customHeight="1">
      <c r="B55" s="1108">
        <v>4</v>
      </c>
      <c r="C55" s="1109"/>
      <c r="D55" s="247" t="s">
        <v>51</v>
      </c>
      <c r="E55" s="235"/>
      <c r="F55" s="235"/>
      <c r="G55" s="235"/>
    </row>
    <row r="56" spans="2:8" s="209" customFormat="1" ht="44.15" customHeight="1">
      <c r="B56" s="1106">
        <v>1</v>
      </c>
      <c r="C56" s="1107"/>
      <c r="D56" s="248" t="s">
        <v>52</v>
      </c>
      <c r="E56" s="238"/>
      <c r="F56" s="239"/>
      <c r="G56" s="239"/>
    </row>
    <row r="57" spans="2:8" s="209" customFormat="1" ht="46.5">
      <c r="B57" s="203"/>
      <c r="C57" s="195" t="s">
        <v>98</v>
      </c>
      <c r="D57" s="246" t="s">
        <v>53</v>
      </c>
      <c r="E57" s="202"/>
      <c r="F57" s="208"/>
      <c r="G57" s="242"/>
    </row>
    <row r="58" spans="2:8" s="209" customFormat="1" ht="93" customHeight="1">
      <c r="B58" s="203"/>
      <c r="C58" s="195" t="s">
        <v>159</v>
      </c>
      <c r="D58" s="246" t="s">
        <v>54</v>
      </c>
      <c r="E58" s="202"/>
      <c r="F58" s="208"/>
      <c r="G58" s="242"/>
    </row>
    <row r="59" spans="2:8" s="209" customFormat="1" ht="56.15" customHeight="1">
      <c r="B59" s="1106">
        <v>2</v>
      </c>
      <c r="C59" s="1107"/>
      <c r="D59" s="248" t="s">
        <v>270</v>
      </c>
      <c r="E59" s="238"/>
      <c r="F59" s="239"/>
      <c r="G59" s="239"/>
    </row>
    <row r="60" spans="2:8" s="209" customFormat="1" ht="62">
      <c r="B60" s="203"/>
      <c r="C60" s="195" t="s">
        <v>98</v>
      </c>
      <c r="D60" s="246" t="s">
        <v>271</v>
      </c>
      <c r="E60" s="202"/>
      <c r="F60" s="206"/>
      <c r="G60" s="242"/>
    </row>
    <row r="61" spans="2:8" s="209" customFormat="1" ht="61.5" customHeight="1">
      <c r="B61" s="1101" t="s">
        <v>121</v>
      </c>
      <c r="C61" s="1102"/>
      <c r="D61" s="249" t="s">
        <v>55</v>
      </c>
      <c r="E61" s="235"/>
      <c r="F61" s="235"/>
      <c r="G61" s="235"/>
    </row>
    <row r="62" spans="2:8" s="209" customFormat="1" ht="71.25" customHeight="1">
      <c r="B62" s="1103" t="s">
        <v>98</v>
      </c>
      <c r="C62" s="1104"/>
      <c r="D62" s="197" t="s">
        <v>56</v>
      </c>
      <c r="E62" s="198"/>
      <c r="F62" s="238"/>
      <c r="G62" s="238"/>
    </row>
    <row r="63" spans="2:8" s="209" customFormat="1" ht="31">
      <c r="B63" s="194"/>
      <c r="C63" s="195" t="s">
        <v>98</v>
      </c>
      <c r="D63" s="201" t="s">
        <v>57</v>
      </c>
      <c r="E63" s="191"/>
      <c r="F63" s="208"/>
      <c r="G63" s="208"/>
    </row>
    <row r="64" spans="2:8" s="209" customFormat="1" ht="65.25" customHeight="1">
      <c r="B64" s="1101" t="s">
        <v>123</v>
      </c>
      <c r="C64" s="1105"/>
      <c r="D64" s="249" t="s">
        <v>59</v>
      </c>
      <c r="E64" s="235"/>
      <c r="F64" s="237"/>
      <c r="G64" s="237"/>
    </row>
    <row r="65" spans="2:10" s="101" customFormat="1" ht="46.5">
      <c r="B65" s="1103" t="s">
        <v>98</v>
      </c>
      <c r="C65" s="1104"/>
      <c r="D65" s="197" t="s">
        <v>60</v>
      </c>
      <c r="E65" s="250"/>
      <c r="F65" s="250"/>
      <c r="G65" s="250"/>
    </row>
    <row r="66" spans="2:10" s="101" customFormat="1" ht="97.5" customHeight="1">
      <c r="B66" s="194"/>
      <c r="C66" s="195" t="s">
        <v>98</v>
      </c>
      <c r="D66" s="210" t="s">
        <v>61</v>
      </c>
      <c r="E66" s="191"/>
      <c r="F66" s="192"/>
      <c r="G66" s="251"/>
    </row>
    <row r="67" spans="2:10" s="101" customFormat="1" ht="135" customHeight="1">
      <c r="B67" s="194"/>
      <c r="C67" s="195" t="s">
        <v>159</v>
      </c>
      <c r="D67" s="210" t="s">
        <v>272</v>
      </c>
      <c r="E67" s="202"/>
      <c r="F67" s="208"/>
      <c r="G67" s="251" t="s">
        <v>226</v>
      </c>
    </row>
    <row r="68" spans="2:10" s="101" customFormat="1" ht="135" customHeight="1">
      <c r="B68" s="194"/>
      <c r="C68" s="195" t="s">
        <v>167</v>
      </c>
      <c r="D68" s="201" t="s">
        <v>273</v>
      </c>
      <c r="E68" s="205"/>
      <c r="F68" s="208"/>
      <c r="G68" s="251"/>
    </row>
    <row r="69" spans="2:10" s="101" customFormat="1" ht="145.5" customHeight="1">
      <c r="B69" s="194"/>
      <c r="C69" s="195" t="s">
        <v>169</v>
      </c>
      <c r="D69" s="207" t="s">
        <v>274</v>
      </c>
      <c r="E69" s="191"/>
      <c r="F69" s="208"/>
      <c r="G69" s="251"/>
    </row>
    <row r="70" spans="2:10" s="101" customFormat="1" ht="16">
      <c r="B70" s="252"/>
      <c r="C70" s="253"/>
      <c r="D70" s="254"/>
      <c r="E70" s="255"/>
      <c r="F70" s="256"/>
      <c r="G70" s="209"/>
    </row>
    <row r="71" spans="2:10" s="33" customFormat="1" ht="15.5">
      <c r="B71" s="257"/>
      <c r="C71" s="257"/>
      <c r="D71" s="258"/>
      <c r="E71" s="258"/>
      <c r="F71" s="258"/>
      <c r="G71" s="1059" t="s">
        <v>415</v>
      </c>
      <c r="H71" s="1059"/>
      <c r="I71" s="1059"/>
      <c r="J71" s="681"/>
    </row>
    <row r="72" spans="2:10" s="33" customFormat="1" ht="15.5">
      <c r="B72" s="257"/>
      <c r="C72" s="257"/>
      <c r="D72" s="258"/>
      <c r="E72" s="258"/>
      <c r="F72" s="258"/>
      <c r="G72" s="1057" t="s">
        <v>374</v>
      </c>
      <c r="H72" s="1057"/>
      <c r="I72" s="1057"/>
      <c r="J72" s="681"/>
    </row>
    <row r="73" spans="2:10" ht="15.5">
      <c r="B73" s="259"/>
      <c r="C73" s="259"/>
      <c r="D73" s="259"/>
      <c r="E73" s="259"/>
      <c r="F73" s="259"/>
      <c r="G73" s="681"/>
      <c r="H73" s="681" t="s">
        <v>226</v>
      </c>
      <c r="I73" s="681"/>
      <c r="J73" s="681"/>
    </row>
    <row r="74" spans="2:10" ht="15.5">
      <c r="B74" s="259"/>
      <c r="C74" s="259"/>
      <c r="D74" s="259"/>
      <c r="E74" s="259"/>
      <c r="F74" s="259"/>
      <c r="G74" s="681"/>
      <c r="H74" s="681"/>
      <c r="I74" s="681"/>
      <c r="J74" s="681"/>
    </row>
    <row r="75" spans="2:10" ht="15.5">
      <c r="B75" s="259"/>
      <c r="C75" s="259"/>
      <c r="D75" s="259"/>
      <c r="E75" s="259"/>
      <c r="F75" s="259"/>
      <c r="G75" s="681"/>
      <c r="H75" s="681"/>
      <c r="I75" s="681"/>
      <c r="J75" s="681"/>
    </row>
    <row r="76" spans="2:10" ht="15.5">
      <c r="B76" s="259"/>
      <c r="C76" s="259"/>
      <c r="D76" s="259"/>
      <c r="E76" s="259"/>
      <c r="F76" s="259"/>
      <c r="G76" s="1058" t="s">
        <v>411</v>
      </c>
      <c r="H76" s="1058"/>
      <c r="I76" s="1058"/>
      <c r="J76" s="1058"/>
    </row>
    <row r="77" spans="2:10" ht="15.5">
      <c r="B77" s="259"/>
      <c r="C77" s="259"/>
      <c r="D77" s="259"/>
      <c r="E77" s="259"/>
      <c r="F77" s="259"/>
      <c r="G77" s="1059" t="s">
        <v>412</v>
      </c>
      <c r="H77" s="1059"/>
      <c r="I77" s="1059"/>
      <c r="J77" s="1059"/>
    </row>
    <row r="78" spans="2:10" ht="15.5">
      <c r="B78" s="259"/>
      <c r="C78" s="259"/>
      <c r="D78" s="259"/>
      <c r="E78" s="259"/>
      <c r="F78" s="259"/>
      <c r="G78" s="10"/>
      <c r="H78" s="10"/>
      <c r="I78" s="10"/>
      <c r="J78" s="10"/>
    </row>
    <row r="79" spans="2:10">
      <c r="G79" s="619"/>
    </row>
  </sheetData>
  <mergeCells count="33">
    <mergeCell ref="B10:C10"/>
    <mergeCell ref="B11:C11"/>
    <mergeCell ref="B16:C16"/>
    <mergeCell ref="B1:G1"/>
    <mergeCell ref="B2:G2"/>
    <mergeCell ref="B3:G3"/>
    <mergeCell ref="B5:C7"/>
    <mergeCell ref="D5:D7"/>
    <mergeCell ref="E5:E7"/>
    <mergeCell ref="F5:F7"/>
    <mergeCell ref="G5:G7"/>
    <mergeCell ref="B19:C19"/>
    <mergeCell ref="B21:C21"/>
    <mergeCell ref="B24:C24"/>
    <mergeCell ref="B32:C32"/>
    <mergeCell ref="B36:C36"/>
    <mergeCell ref="B41:C41"/>
    <mergeCell ref="B45:C45"/>
    <mergeCell ref="B56:C56"/>
    <mergeCell ref="G71:I71"/>
    <mergeCell ref="G72:I72"/>
    <mergeCell ref="B59:C59"/>
    <mergeCell ref="B48:C48"/>
    <mergeCell ref="B49:C49"/>
    <mergeCell ref="B52:C52"/>
    <mergeCell ref="B55:C55"/>
    <mergeCell ref="B46:C46"/>
    <mergeCell ref="G76:J76"/>
    <mergeCell ref="G77:J77"/>
    <mergeCell ref="B61:C61"/>
    <mergeCell ref="B62:C62"/>
    <mergeCell ref="B64:C64"/>
    <mergeCell ref="B65:C65"/>
  </mergeCells>
  <pageMargins left="0.5" right="0.25" top="0.75" bottom="0.25" header="0.3" footer="0.3"/>
  <pageSetup paperSize="5" scale="75" orientation="landscape" horizontalDpi="4294967293"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Y123"/>
  <sheetViews>
    <sheetView showGridLines="0" zoomScale="90" zoomScaleNormal="90" workbookViewId="0">
      <pane ySplit="7" topLeftCell="A8" activePane="bottomLeft" state="frozen"/>
      <selection activeCell="A3" sqref="A3:Z3"/>
      <selection pane="bottomLeft" activeCell="K9" sqref="K9"/>
    </sheetView>
  </sheetViews>
  <sheetFormatPr defaultColWidth="9.1796875" defaultRowHeight="14"/>
  <cols>
    <col min="1" max="1" width="4.54296875" style="267" customWidth="1"/>
    <col min="2" max="2" width="8.54296875" style="267" customWidth="1"/>
    <col min="3" max="3" width="20.453125" style="267" customWidth="1"/>
    <col min="4" max="4" width="23.54296875" style="267" customWidth="1"/>
    <col min="5" max="6" width="6.7265625" style="267" customWidth="1"/>
    <col min="7" max="7" width="12.81640625" style="267" customWidth="1"/>
    <col min="8" max="8" width="6.7265625" style="267" customWidth="1"/>
    <col min="9" max="9" width="7.453125" style="267" customWidth="1"/>
    <col min="10" max="10" width="20.7265625" style="267" customWidth="1"/>
    <col min="11" max="11" width="13.6328125" style="267" customWidth="1"/>
    <col min="12" max="12" width="14.81640625" style="267" customWidth="1"/>
    <col min="13" max="13" width="8.54296875" style="267" customWidth="1"/>
    <col min="14" max="14" width="15.453125" style="267" customWidth="1"/>
    <col min="15" max="15" width="8.54296875" style="267" customWidth="1"/>
    <col min="16" max="16" width="15" style="267" customWidth="1"/>
    <col min="17" max="17" width="8.54296875" style="267" customWidth="1"/>
    <col min="18" max="18" width="15.81640625" style="267" customWidth="1"/>
    <col min="19" max="19" width="8.26953125" style="267" customWidth="1"/>
    <col min="20" max="20" width="16.453125" style="267" customWidth="1"/>
    <col min="21" max="21" width="11.26953125" style="267" customWidth="1"/>
    <col min="22" max="22" width="12.453125" style="267" customWidth="1"/>
    <col min="23" max="23" width="9.26953125" style="267" hidden="1" customWidth="1"/>
    <col min="24" max="24" width="12.7265625" style="267" hidden="1" customWidth="1"/>
    <col min="25" max="26" width="9.26953125" style="267" hidden="1" customWidth="1"/>
    <col min="27" max="27" width="13.453125" style="266" customWidth="1"/>
    <col min="28" max="28" width="10.54296875" style="265" customWidth="1"/>
    <col min="29" max="29" width="10.54296875" style="712" customWidth="1"/>
    <col min="30" max="30" width="13.81640625" style="904" customWidth="1"/>
    <col min="31" max="31" width="10.1796875" style="612" hidden="1" customWidth="1"/>
    <col min="32" max="32" width="16.7265625" style="612" hidden="1" customWidth="1"/>
    <col min="33" max="33" width="16.54296875" style="612" hidden="1" customWidth="1"/>
    <col min="34" max="34" width="18.1796875" style="612" hidden="1" customWidth="1"/>
    <col min="35" max="35" width="0" style="612" hidden="1" customWidth="1"/>
    <col min="36" max="36" width="0" style="905" hidden="1" customWidth="1"/>
    <col min="37" max="41" width="0" style="612" hidden="1" customWidth="1"/>
    <col min="42" max="42" width="19" style="612" customWidth="1"/>
    <col min="43" max="103" width="9.1796875" style="906"/>
    <col min="104" max="16384" width="9.1796875" style="262"/>
  </cols>
  <sheetData>
    <row r="1" spans="1:103">
      <c r="A1" s="1166" t="s">
        <v>0</v>
      </c>
      <c r="B1" s="1167"/>
      <c r="C1" s="1167"/>
      <c r="D1" s="1167"/>
      <c r="E1" s="1167"/>
      <c r="F1" s="1167"/>
      <c r="G1" s="1167"/>
      <c r="H1" s="1167"/>
      <c r="I1" s="1167"/>
      <c r="J1" s="1167"/>
      <c r="K1" s="1167"/>
      <c r="L1" s="1167"/>
      <c r="M1" s="1167"/>
      <c r="N1" s="1167"/>
      <c r="O1" s="1167"/>
      <c r="P1" s="1167"/>
      <c r="Q1" s="1167"/>
      <c r="R1" s="1167"/>
      <c r="S1" s="1167"/>
      <c r="T1" s="1167"/>
      <c r="U1" s="1167"/>
      <c r="V1" s="1167"/>
      <c r="W1" s="1167"/>
      <c r="X1" s="1167"/>
      <c r="Y1" s="1167"/>
      <c r="Z1" s="1167"/>
      <c r="AA1" s="618"/>
      <c r="AB1" s="617"/>
    </row>
    <row r="2" spans="1:103" ht="3.75" customHeight="1">
      <c r="A2" s="1168"/>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B2" s="613"/>
    </row>
    <row r="3" spans="1:103">
      <c r="A3" s="1170" t="s">
        <v>453</v>
      </c>
      <c r="B3" s="1171"/>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B3" s="613"/>
    </row>
    <row r="4" spans="1:103" ht="14.65" customHeight="1">
      <c r="A4" s="616"/>
      <c r="J4" s="614" t="e">
        <f>J9+J58+J66+J80+J86</f>
        <v>#REF!</v>
      </c>
      <c r="L4" s="614" t="e">
        <f>L9+L58+L66+L80+L86</f>
        <v>#VALUE!</v>
      </c>
      <c r="N4" s="614">
        <f>N9+N58+N66+N80+N86</f>
        <v>0</v>
      </c>
      <c r="O4" s="264"/>
      <c r="P4" s="614">
        <f>P9+P58+P66+P80+P86</f>
        <v>0</v>
      </c>
      <c r="Q4" s="264" t="e">
        <f>P4/J90</f>
        <v>#REF!</v>
      </c>
      <c r="R4" s="615"/>
      <c r="S4" s="264"/>
      <c r="T4" s="614">
        <f>T9+T58+T66+T80+T86</f>
        <v>0</v>
      </c>
      <c r="U4" s="614" t="e">
        <f>P4+N4+L4</f>
        <v>#VALUE!</v>
      </c>
      <c r="AB4" s="613"/>
    </row>
    <row r="5" spans="1:103" ht="30" customHeight="1">
      <c r="A5" s="1172" t="s">
        <v>1</v>
      </c>
      <c r="B5" s="1175" t="s">
        <v>355</v>
      </c>
      <c r="C5" s="1175" t="s">
        <v>2</v>
      </c>
      <c r="D5" s="1175" t="s">
        <v>354</v>
      </c>
      <c r="E5" s="1144" t="s">
        <v>353</v>
      </c>
      <c r="F5" s="1136"/>
      <c r="G5" s="1144" t="s">
        <v>454</v>
      </c>
      <c r="H5" s="1136"/>
      <c r="I5" s="1144" t="s">
        <v>428</v>
      </c>
      <c r="J5" s="1142"/>
      <c r="K5" s="1139" t="s">
        <v>3</v>
      </c>
      <c r="L5" s="1140"/>
      <c r="M5" s="1140"/>
      <c r="N5" s="1140"/>
      <c r="O5" s="1140"/>
      <c r="P5" s="1140"/>
      <c r="Q5" s="1140"/>
      <c r="R5" s="1141"/>
      <c r="S5" s="1142" t="s">
        <v>426</v>
      </c>
      <c r="T5" s="1133"/>
      <c r="U5" s="1142" t="s">
        <v>427</v>
      </c>
      <c r="V5" s="1136"/>
      <c r="W5" s="1144" t="s">
        <v>352</v>
      </c>
      <c r="X5" s="1142"/>
      <c r="Y5" s="1132" t="s">
        <v>351</v>
      </c>
      <c r="Z5" s="1133"/>
      <c r="AA5" s="1136" t="s">
        <v>350</v>
      </c>
      <c r="AB5" s="1149" t="s">
        <v>349</v>
      </c>
      <c r="AC5" s="713"/>
    </row>
    <row r="6" spans="1:103" s="427" customFormat="1" ht="23.25" customHeight="1">
      <c r="A6" s="1173"/>
      <c r="B6" s="1176"/>
      <c r="C6" s="1176"/>
      <c r="D6" s="1176"/>
      <c r="E6" s="1145"/>
      <c r="F6" s="1138"/>
      <c r="G6" s="1145"/>
      <c r="H6" s="1138"/>
      <c r="I6" s="1145"/>
      <c r="J6" s="1143"/>
      <c r="K6" s="1152" t="s">
        <v>4</v>
      </c>
      <c r="L6" s="1153"/>
      <c r="M6" s="1153" t="s">
        <v>5</v>
      </c>
      <c r="N6" s="1153"/>
      <c r="O6" s="1153" t="s">
        <v>6</v>
      </c>
      <c r="P6" s="1153"/>
      <c r="Q6" s="1153" t="s">
        <v>7</v>
      </c>
      <c r="R6" s="1154"/>
      <c r="S6" s="1143"/>
      <c r="T6" s="1135"/>
      <c r="U6" s="1143"/>
      <c r="V6" s="1138"/>
      <c r="W6" s="1145"/>
      <c r="X6" s="1143"/>
      <c r="Y6" s="1134"/>
      <c r="Z6" s="1135"/>
      <c r="AA6" s="1137"/>
      <c r="AB6" s="1150"/>
      <c r="AC6" s="713"/>
      <c r="AD6" s="907"/>
      <c r="AE6" s="341"/>
      <c r="AF6" s="341"/>
      <c r="AG6" s="341"/>
      <c r="AH6" s="341"/>
      <c r="AI6" s="341"/>
      <c r="AJ6" s="908"/>
      <c r="AK6" s="341"/>
      <c r="AL6" s="341"/>
      <c r="AM6" s="341"/>
      <c r="AN6" s="341"/>
      <c r="AO6" s="341"/>
      <c r="AP6" s="341"/>
      <c r="AQ6" s="909"/>
      <c r="AR6" s="909"/>
      <c r="AS6" s="909"/>
      <c r="AT6" s="909"/>
      <c r="AU6" s="909"/>
      <c r="AV6" s="909"/>
      <c r="AW6" s="909"/>
      <c r="AX6" s="909"/>
      <c r="AY6" s="909"/>
      <c r="AZ6" s="909"/>
      <c r="BA6" s="909"/>
      <c r="BB6" s="909"/>
      <c r="BC6" s="909"/>
      <c r="BD6" s="909"/>
      <c r="BE6" s="909"/>
      <c r="BF6" s="909"/>
      <c r="BG6" s="909"/>
      <c r="BH6" s="909"/>
      <c r="BI6" s="909"/>
      <c r="BJ6" s="909"/>
      <c r="BK6" s="909"/>
      <c r="BL6" s="909"/>
      <c r="BM6" s="909"/>
      <c r="BN6" s="909"/>
      <c r="BO6" s="909"/>
      <c r="BP6" s="909"/>
      <c r="BQ6" s="909"/>
      <c r="BR6" s="909"/>
      <c r="BS6" s="909"/>
      <c r="BT6" s="909"/>
      <c r="BU6" s="909"/>
      <c r="BV6" s="909"/>
      <c r="BW6" s="909"/>
      <c r="BX6" s="909"/>
      <c r="BY6" s="909"/>
      <c r="BZ6" s="909"/>
      <c r="CA6" s="909"/>
      <c r="CB6" s="909"/>
      <c r="CC6" s="909"/>
      <c r="CD6" s="909"/>
      <c r="CE6" s="909"/>
      <c r="CF6" s="909"/>
      <c r="CG6" s="909"/>
      <c r="CH6" s="909"/>
      <c r="CI6" s="909"/>
      <c r="CJ6" s="909"/>
      <c r="CK6" s="909"/>
      <c r="CL6" s="909"/>
      <c r="CM6" s="909"/>
      <c r="CN6" s="909"/>
      <c r="CO6" s="909"/>
      <c r="CP6" s="909"/>
      <c r="CQ6" s="909"/>
      <c r="CR6" s="909"/>
      <c r="CS6" s="909"/>
      <c r="CT6" s="909"/>
      <c r="CU6" s="909"/>
      <c r="CV6" s="909"/>
      <c r="CW6" s="909"/>
      <c r="CX6" s="909"/>
      <c r="CY6" s="909"/>
    </row>
    <row r="7" spans="1:103" s="427" customFormat="1" ht="15.75" customHeight="1">
      <c r="A7" s="1174"/>
      <c r="B7" s="1177"/>
      <c r="C7" s="1177"/>
      <c r="D7" s="1177"/>
      <c r="E7" s="609" t="s">
        <v>11</v>
      </c>
      <c r="F7" s="610" t="s">
        <v>12</v>
      </c>
      <c r="G7" s="609" t="s">
        <v>11</v>
      </c>
      <c r="H7" s="610" t="s">
        <v>12</v>
      </c>
      <c r="I7" s="609" t="s">
        <v>11</v>
      </c>
      <c r="J7" s="608" t="s">
        <v>12</v>
      </c>
      <c r="K7" s="607" t="s">
        <v>11</v>
      </c>
      <c r="L7" s="610" t="s">
        <v>12</v>
      </c>
      <c r="M7" s="609" t="s">
        <v>11</v>
      </c>
      <c r="N7" s="610" t="s">
        <v>12</v>
      </c>
      <c r="O7" s="609" t="s">
        <v>11</v>
      </c>
      <c r="P7" s="610" t="s">
        <v>12</v>
      </c>
      <c r="Q7" s="609" t="s">
        <v>11</v>
      </c>
      <c r="R7" s="606" t="s">
        <v>12</v>
      </c>
      <c r="S7" s="611" t="s">
        <v>11</v>
      </c>
      <c r="T7" s="606" t="s">
        <v>12</v>
      </c>
      <c r="U7" s="611" t="s">
        <v>11</v>
      </c>
      <c r="V7" s="610" t="s">
        <v>12</v>
      </c>
      <c r="W7" s="609" t="s">
        <v>11</v>
      </c>
      <c r="X7" s="608" t="s">
        <v>12</v>
      </c>
      <c r="Y7" s="607" t="s">
        <v>11</v>
      </c>
      <c r="Z7" s="606" t="s">
        <v>12</v>
      </c>
      <c r="AA7" s="1138"/>
      <c r="AB7" s="1151"/>
      <c r="AC7" s="713"/>
      <c r="AD7" s="907"/>
      <c r="AE7" s="341"/>
      <c r="AF7" s="341"/>
      <c r="AG7" s="341"/>
      <c r="AH7" s="341"/>
      <c r="AI7" s="341"/>
      <c r="AJ7" s="908"/>
      <c r="AK7" s="341"/>
      <c r="AL7" s="341"/>
      <c r="AM7" s="341"/>
      <c r="AN7" s="341"/>
      <c r="AO7" s="341"/>
      <c r="AP7" s="341"/>
      <c r="AQ7" s="909"/>
      <c r="AR7" s="909"/>
      <c r="AS7" s="909"/>
      <c r="AT7" s="909"/>
      <c r="AU7" s="909"/>
      <c r="AV7" s="909"/>
      <c r="AW7" s="909"/>
      <c r="AX7" s="909"/>
      <c r="AY7" s="909"/>
      <c r="AZ7" s="909"/>
      <c r="BA7" s="909"/>
      <c r="BB7" s="909"/>
      <c r="BC7" s="909"/>
      <c r="BD7" s="909"/>
      <c r="BE7" s="909"/>
      <c r="BF7" s="909"/>
      <c r="BG7" s="909"/>
      <c r="BH7" s="909"/>
      <c r="BI7" s="909"/>
      <c r="BJ7" s="909"/>
      <c r="BK7" s="909"/>
      <c r="BL7" s="909"/>
      <c r="BM7" s="909"/>
      <c r="BN7" s="909"/>
      <c r="BO7" s="909"/>
      <c r="BP7" s="909"/>
      <c r="BQ7" s="909"/>
      <c r="BR7" s="909"/>
      <c r="BS7" s="909"/>
      <c r="BT7" s="909"/>
      <c r="BU7" s="909"/>
      <c r="BV7" s="909"/>
      <c r="BW7" s="909"/>
      <c r="BX7" s="909"/>
      <c r="BY7" s="909"/>
      <c r="BZ7" s="909"/>
      <c r="CA7" s="909"/>
      <c r="CB7" s="909"/>
      <c r="CC7" s="909"/>
      <c r="CD7" s="909"/>
      <c r="CE7" s="909"/>
      <c r="CF7" s="909"/>
      <c r="CG7" s="909"/>
      <c r="CH7" s="909"/>
      <c r="CI7" s="909"/>
      <c r="CJ7" s="909"/>
      <c r="CK7" s="909"/>
      <c r="CL7" s="909"/>
      <c r="CM7" s="909"/>
      <c r="CN7" s="909"/>
      <c r="CO7" s="909"/>
      <c r="CP7" s="909"/>
      <c r="CQ7" s="909"/>
      <c r="CR7" s="909"/>
      <c r="CS7" s="909"/>
      <c r="CT7" s="909"/>
      <c r="CU7" s="909"/>
      <c r="CV7" s="909"/>
      <c r="CW7" s="909"/>
      <c r="CX7" s="909"/>
      <c r="CY7" s="909"/>
    </row>
    <row r="8" spans="1:103" s="427" customFormat="1" ht="15" customHeight="1">
      <c r="A8" s="661">
        <v>1</v>
      </c>
      <c r="B8" s="662">
        <v>2</v>
      </c>
      <c r="C8" s="662">
        <v>3</v>
      </c>
      <c r="D8" s="662">
        <v>4</v>
      </c>
      <c r="E8" s="1131">
        <v>5</v>
      </c>
      <c r="F8" s="1131"/>
      <c r="G8" s="1131">
        <v>6</v>
      </c>
      <c r="H8" s="1131"/>
      <c r="I8" s="1131">
        <v>7</v>
      </c>
      <c r="J8" s="1148"/>
      <c r="K8" s="1130">
        <v>8</v>
      </c>
      <c r="L8" s="1131"/>
      <c r="M8" s="1131">
        <v>9</v>
      </c>
      <c r="N8" s="1131"/>
      <c r="O8" s="1131">
        <v>10</v>
      </c>
      <c r="P8" s="1131"/>
      <c r="Q8" s="1131">
        <v>11</v>
      </c>
      <c r="R8" s="1146"/>
      <c r="S8" s="1147">
        <v>12</v>
      </c>
      <c r="T8" s="1146"/>
      <c r="U8" s="1147" t="s">
        <v>8</v>
      </c>
      <c r="V8" s="1131"/>
      <c r="W8" s="1131" t="s">
        <v>9</v>
      </c>
      <c r="X8" s="1148"/>
      <c r="Y8" s="1130" t="s">
        <v>10</v>
      </c>
      <c r="Z8" s="1146"/>
      <c r="AA8" s="664">
        <v>16</v>
      </c>
      <c r="AB8" s="663">
        <v>17</v>
      </c>
      <c r="AC8" s="714"/>
      <c r="AD8" s="907"/>
      <c r="AE8" s="341"/>
      <c r="AF8" s="341"/>
      <c r="AG8" s="341"/>
      <c r="AH8" s="341"/>
      <c r="AI8" s="341"/>
      <c r="AJ8" s="908"/>
      <c r="AK8" s="341"/>
      <c r="AL8" s="341"/>
      <c r="AM8" s="341"/>
      <c r="AN8" s="341"/>
      <c r="AO8" s="341"/>
      <c r="AP8" s="341"/>
      <c r="AQ8" s="909"/>
      <c r="AR8" s="909"/>
      <c r="AS8" s="909"/>
      <c r="AT8" s="909"/>
      <c r="AU8" s="909"/>
      <c r="AV8" s="909"/>
      <c r="AW8" s="909"/>
      <c r="AX8" s="909"/>
      <c r="AY8" s="909"/>
      <c r="AZ8" s="909"/>
      <c r="BA8" s="909"/>
      <c r="BB8" s="909"/>
      <c r="BC8" s="909"/>
      <c r="BD8" s="909"/>
      <c r="BE8" s="909"/>
      <c r="BF8" s="909"/>
      <c r="BG8" s="909"/>
      <c r="BH8" s="909"/>
      <c r="BI8" s="909"/>
      <c r="BJ8" s="909"/>
      <c r="BK8" s="909"/>
      <c r="BL8" s="909"/>
      <c r="BM8" s="909"/>
      <c r="BN8" s="909"/>
      <c r="BO8" s="909"/>
      <c r="BP8" s="909"/>
      <c r="BQ8" s="909"/>
      <c r="BR8" s="909"/>
      <c r="BS8" s="909"/>
      <c r="BT8" s="909"/>
      <c r="BU8" s="909"/>
      <c r="BV8" s="909"/>
      <c r="BW8" s="909"/>
      <c r="BX8" s="909"/>
      <c r="BY8" s="909"/>
      <c r="BZ8" s="909"/>
      <c r="CA8" s="909"/>
      <c r="CB8" s="909"/>
      <c r="CC8" s="909"/>
      <c r="CD8" s="909"/>
      <c r="CE8" s="909"/>
      <c r="CF8" s="909"/>
      <c r="CG8" s="909"/>
      <c r="CH8" s="909"/>
      <c r="CI8" s="909"/>
      <c r="CJ8" s="909"/>
      <c r="CK8" s="909"/>
      <c r="CL8" s="909"/>
      <c r="CM8" s="909"/>
      <c r="CN8" s="909"/>
      <c r="CO8" s="909"/>
      <c r="CP8" s="909"/>
      <c r="CQ8" s="909"/>
      <c r="CR8" s="909"/>
      <c r="CS8" s="909"/>
      <c r="CT8" s="909"/>
      <c r="CU8" s="909"/>
      <c r="CV8" s="909"/>
      <c r="CW8" s="909"/>
      <c r="CX8" s="909"/>
      <c r="CY8" s="909"/>
    </row>
    <row r="9" spans="1:103" s="749" customFormat="1" ht="61.5" customHeight="1">
      <c r="A9" s="735" t="s">
        <v>348</v>
      </c>
      <c r="B9" s="736"/>
      <c r="C9" s="737" t="str">
        <f>'[6]DATA REALISASI MONEV INTERNAL'!B10</f>
        <v>PROGRAM PENUNJANG URUSAN PEMERINTAHAN DAERAH KABUPATEN/KOTA</v>
      </c>
      <c r="D9" s="738" t="str">
        <f>'[6]DATA REALISASI MONEV INTERNAL'!D10</f>
        <v xml:space="preserve">Persentase penunjang urusan perangkat daerah berjalan sesuai standar </v>
      </c>
      <c r="E9" s="739"/>
      <c r="F9" s="740"/>
      <c r="G9" s="739"/>
      <c r="H9" s="740"/>
      <c r="I9" s="741">
        <f>'[6]DATA REALISASI MONEV INTERNAL'!F10</f>
        <v>100</v>
      </c>
      <c r="J9" s="742" t="e">
        <f>#REF!</f>
        <v>#REF!</v>
      </c>
      <c r="K9" s="743" t="str">
        <f>IFERROR(((K10+K17+K22+K26+K31+K40+K45+K51)/8),"")</f>
        <v/>
      </c>
      <c r="L9" s="744" t="str">
        <f>IFERROR(L10+L17+L22+L26+L31+L40+L45+L51,"")</f>
        <v/>
      </c>
      <c r="M9" s="743"/>
      <c r="N9" s="744"/>
      <c r="O9" s="743"/>
      <c r="P9" s="744"/>
      <c r="Q9" s="743"/>
      <c r="R9" s="744"/>
      <c r="S9" s="743"/>
      <c r="T9" s="744"/>
      <c r="U9" s="745"/>
      <c r="V9" s="745"/>
      <c r="W9" s="739"/>
      <c r="X9" s="740"/>
      <c r="Y9" s="746"/>
      <c r="Z9" s="746"/>
      <c r="AA9" s="747" t="s">
        <v>309</v>
      </c>
      <c r="AB9" s="748"/>
      <c r="AC9" s="715"/>
      <c r="AD9" s="910"/>
      <c r="AE9" s="494"/>
      <c r="AF9" s="911" t="e">
        <f>T9/J9</f>
        <v>#REF!</v>
      </c>
      <c r="AG9" s="494"/>
      <c r="AH9" s="494"/>
      <c r="AI9" s="494"/>
      <c r="AJ9" s="912"/>
      <c r="AK9" s="494"/>
      <c r="AL9" s="494"/>
      <c r="AM9" s="494"/>
      <c r="AN9" s="494"/>
      <c r="AO9" s="494"/>
      <c r="AP9" s="494"/>
      <c r="AQ9" s="913"/>
      <c r="AR9" s="913"/>
      <c r="AS9" s="913"/>
      <c r="AT9" s="913"/>
      <c r="AU9" s="913"/>
      <c r="AV9" s="913"/>
      <c r="AW9" s="913"/>
      <c r="AX9" s="913"/>
      <c r="AY9" s="913"/>
      <c r="AZ9" s="913"/>
      <c r="BA9" s="913"/>
      <c r="BB9" s="913"/>
      <c r="BC9" s="913"/>
      <c r="BD9" s="913"/>
      <c r="BE9" s="913"/>
      <c r="BF9" s="913"/>
      <c r="BG9" s="913"/>
      <c r="BH9" s="913"/>
      <c r="BI9" s="913"/>
      <c r="BJ9" s="913"/>
      <c r="BK9" s="913"/>
      <c r="BL9" s="913"/>
      <c r="BM9" s="913"/>
      <c r="BN9" s="913"/>
      <c r="BO9" s="913"/>
      <c r="BP9" s="913"/>
      <c r="BQ9" s="913"/>
      <c r="BR9" s="913"/>
      <c r="BS9" s="913"/>
      <c r="BT9" s="913"/>
      <c r="BU9" s="913"/>
      <c r="BV9" s="913"/>
      <c r="BW9" s="913"/>
      <c r="BX9" s="913"/>
      <c r="BY9" s="913"/>
      <c r="BZ9" s="913"/>
      <c r="CA9" s="913"/>
      <c r="CB9" s="913"/>
      <c r="CC9" s="913"/>
      <c r="CD9" s="913"/>
      <c r="CE9" s="913"/>
      <c r="CF9" s="913"/>
      <c r="CG9" s="913"/>
      <c r="CH9" s="913"/>
      <c r="CI9" s="913"/>
      <c r="CJ9" s="913"/>
      <c r="CK9" s="913"/>
      <c r="CL9" s="913"/>
      <c r="CM9" s="913"/>
      <c r="CN9" s="913"/>
      <c r="CO9" s="913"/>
      <c r="CP9" s="913"/>
      <c r="CQ9" s="913"/>
      <c r="CR9" s="913"/>
      <c r="CS9" s="913"/>
      <c r="CT9" s="913"/>
      <c r="CU9" s="913"/>
      <c r="CV9" s="913"/>
      <c r="CW9" s="913"/>
      <c r="CX9" s="913"/>
      <c r="CY9" s="913"/>
    </row>
    <row r="10" spans="1:103" s="803" customFormat="1" ht="51.75" customHeight="1">
      <c r="A10" s="787" t="s">
        <v>101</v>
      </c>
      <c r="B10" s="788"/>
      <c r="C10" s="729" t="s">
        <v>100</v>
      </c>
      <c r="D10" s="789" t="str">
        <f>'[6]DATA REALISASI MONEV INTERNAL'!D11</f>
        <v xml:space="preserve">Persentase penyusunan dokumen perencanaan, penganggaran dan evaluasi tepat waktu </v>
      </c>
      <c r="E10" s="790"/>
      <c r="F10" s="791">
        <v>0</v>
      </c>
      <c r="G10" s="790"/>
      <c r="H10" s="791"/>
      <c r="I10" s="792">
        <f>'[6]DATA REALISASI MONEV INTERNAL'!F11</f>
        <v>100</v>
      </c>
      <c r="J10" s="793" t="e">
        <f>SUM(J11:J14)</f>
        <v>#REF!</v>
      </c>
      <c r="K10" s="794">
        <f>SUM(K11:K14)/SUM($I$11:$I$14)*100</f>
        <v>33.333333333333329</v>
      </c>
      <c r="L10" s="793" t="e">
        <f>SUM(L11:L14)</f>
        <v>#REF!</v>
      </c>
      <c r="M10" s="794"/>
      <c r="N10" s="793"/>
      <c r="O10" s="794"/>
      <c r="P10" s="793"/>
      <c r="Q10" s="794"/>
      <c r="R10" s="793"/>
      <c r="S10" s="795"/>
      <c r="T10" s="793" t="e">
        <f>L10</f>
        <v>#REF!</v>
      </c>
      <c r="U10" s="796">
        <v>0.44</v>
      </c>
      <c r="V10" s="796" t="s">
        <v>429</v>
      </c>
      <c r="W10" s="797">
        <f>S10+G10</f>
        <v>0</v>
      </c>
      <c r="X10" s="798" t="e">
        <f>T10+H10</f>
        <v>#REF!</v>
      </c>
      <c r="Y10" s="799" t="e">
        <f>W10/E10</f>
        <v>#DIV/0!</v>
      </c>
      <c r="Z10" s="799" t="e">
        <f>X10/F10</f>
        <v>#REF!</v>
      </c>
      <c r="AA10" s="800"/>
      <c r="AB10" s="801"/>
      <c r="AC10" s="716"/>
      <c r="AD10" s="907" t="s">
        <v>347</v>
      </c>
      <c r="AE10" s="341"/>
      <c r="AF10" s="341"/>
      <c r="AG10" s="341"/>
      <c r="AH10" s="341"/>
      <c r="AI10" s="341"/>
      <c r="AJ10" s="908"/>
      <c r="AK10" s="341"/>
      <c r="AL10" s="341"/>
      <c r="AM10" s="341"/>
      <c r="AN10" s="341"/>
      <c r="AO10" s="341"/>
      <c r="AP10" s="341"/>
      <c r="AQ10" s="909"/>
      <c r="AR10" s="909"/>
      <c r="AS10" s="909"/>
      <c r="AT10" s="909"/>
      <c r="AU10" s="909"/>
      <c r="AV10" s="909"/>
      <c r="AW10" s="909"/>
      <c r="AX10" s="909"/>
      <c r="AY10" s="909"/>
      <c r="AZ10" s="909"/>
      <c r="BA10" s="909"/>
      <c r="BB10" s="909"/>
      <c r="BC10" s="909"/>
      <c r="BD10" s="909"/>
      <c r="BE10" s="909"/>
      <c r="BF10" s="909"/>
      <c r="BG10" s="909"/>
      <c r="BH10" s="909"/>
      <c r="BI10" s="909"/>
      <c r="BJ10" s="909"/>
      <c r="BK10" s="909"/>
      <c r="BL10" s="909"/>
      <c r="BM10" s="909"/>
      <c r="BN10" s="909"/>
      <c r="BO10" s="909"/>
      <c r="BP10" s="909"/>
      <c r="BQ10" s="909"/>
      <c r="BR10" s="909"/>
      <c r="BS10" s="909"/>
      <c r="BT10" s="909"/>
      <c r="BU10" s="909"/>
      <c r="BV10" s="909"/>
      <c r="BW10" s="909"/>
      <c r="BX10" s="909"/>
      <c r="BY10" s="909"/>
      <c r="BZ10" s="909"/>
      <c r="CA10" s="909"/>
      <c r="CB10" s="909"/>
      <c r="CC10" s="909"/>
      <c r="CD10" s="909"/>
      <c r="CE10" s="909"/>
      <c r="CF10" s="909"/>
      <c r="CG10" s="909"/>
      <c r="CH10" s="909"/>
      <c r="CI10" s="909"/>
      <c r="CJ10" s="909"/>
      <c r="CK10" s="909"/>
      <c r="CL10" s="909"/>
      <c r="CM10" s="909"/>
      <c r="CN10" s="909"/>
      <c r="CO10" s="909"/>
      <c r="CP10" s="909"/>
      <c r="CQ10" s="909"/>
      <c r="CR10" s="909"/>
      <c r="CS10" s="909"/>
      <c r="CT10" s="909"/>
      <c r="CU10" s="909"/>
      <c r="CV10" s="909"/>
      <c r="CW10" s="909"/>
      <c r="CX10" s="909"/>
      <c r="CY10" s="909"/>
    </row>
    <row r="11" spans="1:103" s="427" customFormat="1" ht="38.25" customHeight="1">
      <c r="A11" s="668">
        <v>1</v>
      </c>
      <c r="B11" s="425"/>
      <c r="C11" s="14" t="s">
        <v>102</v>
      </c>
      <c r="D11" s="447" t="str">
        <f>'[6]DATA REALISASI MONEV INTERNAL'!D12</f>
        <v>Jumlah dokumen Perencanaan Yang disusun Tepat Waktu  (Dokumen)</v>
      </c>
      <c r="E11" s="665"/>
      <c r="F11" s="666"/>
      <c r="G11" s="665"/>
      <c r="H11" s="666"/>
      <c r="I11" s="669">
        <v>2</v>
      </c>
      <c r="J11" s="4" t="e">
        <f>#REF!</f>
        <v>#REF!</v>
      </c>
      <c r="K11" s="32">
        <v>1</v>
      </c>
      <c r="L11" s="4" t="e">
        <f>#REF!</f>
        <v>#REF!</v>
      </c>
      <c r="M11" s="32"/>
      <c r="N11" s="4"/>
      <c r="O11" s="32"/>
      <c r="P11" s="4"/>
      <c r="Q11" s="32"/>
      <c r="R11" s="4"/>
      <c r="S11" s="670"/>
      <c r="T11" s="671" t="e">
        <f>L11</f>
        <v>#REF!</v>
      </c>
      <c r="U11" s="414">
        <v>0.5</v>
      </c>
      <c r="V11" s="414" t="s">
        <v>429</v>
      </c>
      <c r="W11" s="665"/>
      <c r="X11" s="666"/>
      <c r="Y11" s="667"/>
      <c r="Z11" s="667"/>
      <c r="AA11" s="672"/>
      <c r="AB11" s="673"/>
      <c r="AC11" s="716"/>
      <c r="AD11" s="907">
        <v>123000</v>
      </c>
      <c r="AE11" s="341"/>
      <c r="AF11" s="914" t="e">
        <f>SUM(T11:T14)</f>
        <v>#REF!</v>
      </c>
      <c r="AG11" s="914" t="e">
        <f>SUM(J11:J14)</f>
        <v>#REF!</v>
      </c>
      <c r="AH11" s="605" t="e">
        <f>(AF11/AG11)</f>
        <v>#REF!</v>
      </c>
      <c r="AI11" s="341"/>
      <c r="AJ11" s="908"/>
      <c r="AK11" s="341"/>
      <c r="AL11" s="341"/>
      <c r="AM11" s="341"/>
      <c r="AN11" s="341"/>
      <c r="AO11" s="341"/>
      <c r="AP11" s="915" t="e">
        <f>(J11-T11-AD11)</f>
        <v>#REF!</v>
      </c>
      <c r="AQ11" s="909"/>
      <c r="AR11" s="909"/>
      <c r="AS11" s="909"/>
      <c r="AT11" s="909"/>
      <c r="AU11" s="909"/>
      <c r="AV11" s="909"/>
      <c r="AW11" s="909"/>
      <c r="AX11" s="909"/>
      <c r="AY11" s="909"/>
      <c r="AZ11" s="909"/>
      <c r="BA11" s="909"/>
      <c r="BB11" s="909"/>
      <c r="BC11" s="909"/>
      <c r="BD11" s="909"/>
      <c r="BE11" s="909"/>
      <c r="BF11" s="909"/>
      <c r="BG11" s="909"/>
      <c r="BH11" s="909"/>
      <c r="BI11" s="909"/>
      <c r="BJ11" s="909"/>
      <c r="BK11" s="909"/>
      <c r="BL11" s="909"/>
      <c r="BM11" s="909"/>
      <c r="BN11" s="909"/>
      <c r="BO11" s="909"/>
      <c r="BP11" s="909"/>
      <c r="BQ11" s="909"/>
      <c r="BR11" s="909"/>
      <c r="BS11" s="909"/>
      <c r="BT11" s="909"/>
      <c r="BU11" s="909"/>
      <c r="BV11" s="909"/>
      <c r="BW11" s="909"/>
      <c r="BX11" s="909"/>
      <c r="BY11" s="909"/>
      <c r="BZ11" s="909"/>
      <c r="CA11" s="909"/>
      <c r="CB11" s="909"/>
      <c r="CC11" s="909"/>
      <c r="CD11" s="909"/>
      <c r="CE11" s="909"/>
      <c r="CF11" s="909"/>
      <c r="CG11" s="909"/>
      <c r="CH11" s="909"/>
      <c r="CI11" s="909"/>
      <c r="CJ11" s="909"/>
      <c r="CK11" s="909"/>
      <c r="CL11" s="909"/>
      <c r="CM11" s="909"/>
      <c r="CN11" s="909"/>
      <c r="CO11" s="909"/>
      <c r="CP11" s="909"/>
      <c r="CQ11" s="909"/>
      <c r="CR11" s="909"/>
      <c r="CS11" s="909"/>
      <c r="CT11" s="909"/>
      <c r="CU11" s="909"/>
      <c r="CV11" s="909"/>
      <c r="CW11" s="909"/>
      <c r="CX11" s="909"/>
      <c r="CY11" s="909"/>
    </row>
    <row r="12" spans="1:103" s="427" customFormat="1" ht="38.25" customHeight="1">
      <c r="A12" s="668">
        <v>2</v>
      </c>
      <c r="B12" s="425"/>
      <c r="C12" s="14" t="s">
        <v>104</v>
      </c>
      <c r="D12" s="447" t="str">
        <f>'[6]DATA REALISASI MONEV INTERNAL'!D19</f>
        <v>Jumlah dokumen RKA- SKPD yang disusun tepat waktu (Dokumen)</v>
      </c>
      <c r="E12" s="665"/>
      <c r="F12" s="666"/>
      <c r="G12" s="665"/>
      <c r="H12" s="666"/>
      <c r="I12" s="669">
        <v>2</v>
      </c>
      <c r="J12" s="4" t="e">
        <f>#REF!</f>
        <v>#REF!</v>
      </c>
      <c r="K12" s="32">
        <v>1</v>
      </c>
      <c r="L12" s="4" t="e">
        <f>#REF!</f>
        <v>#REF!</v>
      </c>
      <c r="M12" s="32"/>
      <c r="N12" s="4"/>
      <c r="O12" s="32"/>
      <c r="P12" s="4"/>
      <c r="Q12" s="32"/>
      <c r="R12" s="4"/>
      <c r="S12" s="670"/>
      <c r="T12" s="671" t="e">
        <f t="shared" ref="T12:T14" si="0">L12</f>
        <v>#REF!</v>
      </c>
      <c r="U12" s="414">
        <v>0.5</v>
      </c>
      <c r="V12" s="414"/>
      <c r="W12" s="665"/>
      <c r="X12" s="666"/>
      <c r="Y12" s="667"/>
      <c r="Z12" s="667"/>
      <c r="AA12" s="672"/>
      <c r="AB12" s="673"/>
      <c r="AC12" s="716"/>
      <c r="AD12" s="907">
        <v>142500</v>
      </c>
      <c r="AE12" s="604">
        <f>SUM(U11:U14)/4</f>
        <v>0.4375</v>
      </c>
      <c r="AF12" s="341"/>
      <c r="AG12" s="341"/>
      <c r="AH12" s="604">
        <f>SUM(V11:V14)</f>
        <v>0</v>
      </c>
      <c r="AI12" s="341"/>
      <c r="AJ12" s="908"/>
      <c r="AK12" s="341"/>
      <c r="AL12" s="341"/>
      <c r="AM12" s="341"/>
      <c r="AN12" s="341"/>
      <c r="AO12" s="341"/>
      <c r="AP12" s="915" t="e">
        <f>(J12-T12-AD12)</f>
        <v>#REF!</v>
      </c>
      <c r="AQ12" s="909"/>
      <c r="AR12" s="909"/>
      <c r="AS12" s="909"/>
      <c r="AT12" s="909"/>
      <c r="AU12" s="909"/>
      <c r="AV12" s="909"/>
      <c r="AW12" s="909"/>
      <c r="AX12" s="909"/>
      <c r="AY12" s="909"/>
      <c r="AZ12" s="909"/>
      <c r="BA12" s="909"/>
      <c r="BB12" s="909"/>
      <c r="BC12" s="909"/>
      <c r="BD12" s="909"/>
      <c r="BE12" s="909"/>
      <c r="BF12" s="909"/>
      <c r="BG12" s="909"/>
      <c r="BH12" s="909"/>
      <c r="BI12" s="909"/>
      <c r="BJ12" s="909"/>
      <c r="BK12" s="909"/>
      <c r="BL12" s="909"/>
      <c r="BM12" s="909"/>
      <c r="BN12" s="909"/>
      <c r="BO12" s="909"/>
      <c r="BP12" s="909"/>
      <c r="BQ12" s="909"/>
      <c r="BR12" s="909"/>
      <c r="BS12" s="909"/>
      <c r="BT12" s="909"/>
      <c r="BU12" s="909"/>
      <c r="BV12" s="909"/>
      <c r="BW12" s="909"/>
      <c r="BX12" s="909"/>
      <c r="BY12" s="909"/>
      <c r="BZ12" s="909"/>
      <c r="CA12" s="909"/>
      <c r="CB12" s="909"/>
      <c r="CC12" s="909"/>
      <c r="CD12" s="909"/>
      <c r="CE12" s="909"/>
      <c r="CF12" s="909"/>
      <c r="CG12" s="909"/>
      <c r="CH12" s="909"/>
      <c r="CI12" s="909"/>
      <c r="CJ12" s="909"/>
      <c r="CK12" s="909"/>
      <c r="CL12" s="909"/>
      <c r="CM12" s="909"/>
      <c r="CN12" s="909"/>
      <c r="CO12" s="909"/>
      <c r="CP12" s="909"/>
      <c r="CQ12" s="909"/>
      <c r="CR12" s="909"/>
      <c r="CS12" s="909"/>
      <c r="CT12" s="909"/>
      <c r="CU12" s="909"/>
      <c r="CV12" s="909"/>
      <c r="CW12" s="909"/>
      <c r="CX12" s="909"/>
      <c r="CY12" s="909"/>
    </row>
    <row r="13" spans="1:103" s="427" customFormat="1" ht="38.25" customHeight="1">
      <c r="A13" s="668">
        <v>3</v>
      </c>
      <c r="B13" s="425"/>
      <c r="C13" s="14" t="s">
        <v>106</v>
      </c>
      <c r="D13" s="447" t="str">
        <f>'[6]DATA REALISASI MONEV INTERNAL'!D25</f>
        <v>Jumlah dokumen DPA- SKPD yang disusun tepat waktu (Dokumen)</v>
      </c>
      <c r="E13" s="665"/>
      <c r="F13" s="666"/>
      <c r="G13" s="665"/>
      <c r="H13" s="666"/>
      <c r="I13" s="669">
        <v>2</v>
      </c>
      <c r="J13" s="4" t="e">
        <f>#REF!</f>
        <v>#REF!</v>
      </c>
      <c r="K13" s="32">
        <v>1</v>
      </c>
      <c r="L13" s="4" t="e">
        <f>#REF!</f>
        <v>#REF!</v>
      </c>
      <c r="M13" s="32"/>
      <c r="N13" s="4"/>
      <c r="O13" s="32"/>
      <c r="P13" s="4"/>
      <c r="Q13" s="32"/>
      <c r="R13" s="4"/>
      <c r="S13" s="670"/>
      <c r="T13" s="671" t="e">
        <f t="shared" si="0"/>
        <v>#REF!</v>
      </c>
      <c r="U13" s="414">
        <v>0.5</v>
      </c>
      <c r="V13" s="414"/>
      <c r="W13" s="665"/>
      <c r="X13" s="666"/>
      <c r="Y13" s="667"/>
      <c r="Z13" s="667"/>
      <c r="AA13" s="672"/>
      <c r="AB13" s="673"/>
      <c r="AC13" s="716"/>
      <c r="AD13" s="907">
        <v>340000</v>
      </c>
      <c r="AE13" s="341"/>
      <c r="AF13" s="341"/>
      <c r="AG13" s="341"/>
      <c r="AH13" s="604">
        <f>AH12/4</f>
        <v>0</v>
      </c>
      <c r="AI13" s="341"/>
      <c r="AJ13" s="908"/>
      <c r="AK13" s="341"/>
      <c r="AL13" s="341"/>
      <c r="AM13" s="341"/>
      <c r="AN13" s="341"/>
      <c r="AO13" s="341"/>
      <c r="AP13" s="915" t="e">
        <f>(J13-T13-AD13)</f>
        <v>#REF!</v>
      </c>
      <c r="AQ13" s="909"/>
      <c r="AR13" s="909"/>
      <c r="AS13" s="909"/>
      <c r="AT13" s="909"/>
      <c r="AU13" s="909"/>
      <c r="AV13" s="909"/>
      <c r="AW13" s="909"/>
      <c r="AX13" s="909"/>
      <c r="AY13" s="909"/>
      <c r="AZ13" s="909"/>
      <c r="BA13" s="909"/>
      <c r="BB13" s="909"/>
      <c r="BC13" s="909"/>
      <c r="BD13" s="909"/>
      <c r="BE13" s="909"/>
      <c r="BF13" s="909"/>
      <c r="BG13" s="909"/>
      <c r="BH13" s="909"/>
      <c r="BI13" s="909"/>
      <c r="BJ13" s="909"/>
      <c r="BK13" s="909"/>
      <c r="BL13" s="909"/>
      <c r="BM13" s="909"/>
      <c r="BN13" s="909"/>
      <c r="BO13" s="909"/>
      <c r="BP13" s="909"/>
      <c r="BQ13" s="909"/>
      <c r="BR13" s="909"/>
      <c r="BS13" s="909"/>
      <c r="BT13" s="909"/>
      <c r="BU13" s="909"/>
      <c r="BV13" s="909"/>
      <c r="BW13" s="909"/>
      <c r="BX13" s="909"/>
      <c r="BY13" s="909"/>
      <c r="BZ13" s="909"/>
      <c r="CA13" s="909"/>
      <c r="CB13" s="909"/>
      <c r="CC13" s="909"/>
      <c r="CD13" s="909"/>
      <c r="CE13" s="909"/>
      <c r="CF13" s="909"/>
      <c r="CG13" s="909"/>
      <c r="CH13" s="909"/>
      <c r="CI13" s="909"/>
      <c r="CJ13" s="909"/>
      <c r="CK13" s="909"/>
      <c r="CL13" s="909"/>
      <c r="CM13" s="909"/>
      <c r="CN13" s="909"/>
      <c r="CO13" s="909"/>
      <c r="CP13" s="909"/>
      <c r="CQ13" s="909"/>
      <c r="CR13" s="909"/>
      <c r="CS13" s="909"/>
      <c r="CT13" s="909"/>
      <c r="CU13" s="909"/>
      <c r="CV13" s="909"/>
      <c r="CW13" s="909"/>
      <c r="CX13" s="909"/>
      <c r="CY13" s="909"/>
    </row>
    <row r="14" spans="1:103" s="427" customFormat="1" ht="42" customHeight="1">
      <c r="A14" s="668">
        <v>4</v>
      </c>
      <c r="B14" s="425"/>
      <c r="C14" s="14" t="s">
        <v>108</v>
      </c>
      <c r="D14" s="447" t="s">
        <v>356</v>
      </c>
      <c r="E14" s="665"/>
      <c r="F14" s="666"/>
      <c r="G14" s="665"/>
      <c r="H14" s="666"/>
      <c r="I14" s="669">
        <v>12</v>
      </c>
      <c r="J14" s="4" t="e">
        <f>#REF!</f>
        <v>#REF!</v>
      </c>
      <c r="K14" s="32">
        <v>3</v>
      </c>
      <c r="L14" s="4" t="e">
        <f>#REF!</f>
        <v>#REF!</v>
      </c>
      <c r="M14" s="32"/>
      <c r="N14" s="4"/>
      <c r="O14" s="32"/>
      <c r="P14" s="4"/>
      <c r="Q14" s="32"/>
      <c r="R14" s="4"/>
      <c r="S14" s="670"/>
      <c r="T14" s="671" t="e">
        <f t="shared" si="0"/>
        <v>#REF!</v>
      </c>
      <c r="U14" s="414">
        <v>0.25</v>
      </c>
      <c r="V14" s="414"/>
      <c r="W14" s="665"/>
      <c r="X14" s="666"/>
      <c r="Y14" s="667"/>
      <c r="Z14" s="667"/>
      <c r="AA14" s="672"/>
      <c r="AB14" s="673"/>
      <c r="AC14" s="716"/>
      <c r="AD14" s="907">
        <v>75400</v>
      </c>
      <c r="AE14" s="341"/>
      <c r="AF14" s="341"/>
      <c r="AG14" s="341"/>
      <c r="AH14" s="341"/>
      <c r="AI14" s="341"/>
      <c r="AJ14" s="908"/>
      <c r="AK14" s="341"/>
      <c r="AL14" s="341"/>
      <c r="AM14" s="341"/>
      <c r="AN14" s="341"/>
      <c r="AO14" s="341"/>
      <c r="AP14" s="915" t="e">
        <f>(J14-T14-AD14)</f>
        <v>#REF!</v>
      </c>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09"/>
      <c r="BW14" s="909"/>
      <c r="BX14" s="909"/>
      <c r="BY14" s="909"/>
      <c r="BZ14" s="909"/>
      <c r="CA14" s="909"/>
      <c r="CB14" s="909"/>
      <c r="CC14" s="909"/>
      <c r="CD14" s="909"/>
      <c r="CE14" s="909"/>
      <c r="CF14" s="909"/>
      <c r="CG14" s="909"/>
      <c r="CH14" s="909"/>
      <c r="CI14" s="909"/>
      <c r="CJ14" s="909"/>
      <c r="CK14" s="909"/>
      <c r="CL14" s="909"/>
      <c r="CM14" s="909"/>
      <c r="CN14" s="909"/>
      <c r="CO14" s="909"/>
      <c r="CP14" s="909"/>
      <c r="CQ14" s="909"/>
      <c r="CR14" s="909"/>
      <c r="CS14" s="909"/>
      <c r="CT14" s="909"/>
      <c r="CU14" s="909"/>
      <c r="CV14" s="909"/>
      <c r="CW14" s="909"/>
      <c r="CX14" s="909"/>
      <c r="CY14" s="909"/>
    </row>
    <row r="15" spans="1:103" s="427" customFormat="1" ht="23.15" customHeight="1">
      <c r="A15" s="340"/>
      <c r="B15" s="339"/>
      <c r="C15" s="338"/>
      <c r="D15" s="338"/>
      <c r="E15" s="337"/>
      <c r="F15" s="327"/>
      <c r="G15" s="337"/>
      <c r="H15" s="336"/>
      <c r="I15" s="466"/>
      <c r="J15" s="334" t="e">
        <f>SUM(J11:J14)</f>
        <v>#REF!</v>
      </c>
      <c r="K15" s="333"/>
      <c r="L15" s="535"/>
      <c r="M15" s="534"/>
      <c r="N15" s="535"/>
      <c r="O15" s="534"/>
      <c r="P15" s="535"/>
      <c r="Q15" s="534"/>
      <c r="R15" s="533"/>
      <c r="S15" s="532"/>
      <c r="T15" s="603" t="s">
        <v>19</v>
      </c>
      <c r="U15" s="594">
        <f>IFERROR(AVERAGE(U11:U14),0)</f>
        <v>0.4375</v>
      </c>
      <c r="V15" s="593">
        <f>IFERROR((0+V11*J11+V12*J12+V13*J13+V14*J14)/J15,0)</f>
        <v>0</v>
      </c>
      <c r="W15" s="328"/>
      <c r="X15" s="327"/>
      <c r="Y15" s="326"/>
      <c r="Z15" s="326"/>
      <c r="AA15" s="325"/>
      <c r="AB15" s="324"/>
      <c r="AC15" s="716"/>
      <c r="AD15" s="907"/>
      <c r="AE15" s="341"/>
      <c r="AF15" s="914" t="e">
        <f>J15</f>
        <v>#REF!</v>
      </c>
      <c r="AG15" s="445" t="e">
        <f>J15*U15</f>
        <v>#REF!</v>
      </c>
      <c r="AH15" s="445" t="e">
        <f>J15*V15</f>
        <v>#REF!</v>
      </c>
      <c r="AI15" s="341"/>
      <c r="AJ15" s="908"/>
      <c r="AK15" s="341"/>
      <c r="AL15" s="341"/>
      <c r="AM15" s="341"/>
      <c r="AN15" s="341"/>
      <c r="AO15" s="341"/>
      <c r="AP15" s="341"/>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09"/>
      <c r="BW15" s="909"/>
      <c r="BX15" s="909"/>
      <c r="BY15" s="909"/>
      <c r="BZ15" s="909"/>
      <c r="CA15" s="909"/>
      <c r="CB15" s="909"/>
      <c r="CC15" s="909"/>
      <c r="CD15" s="909"/>
      <c r="CE15" s="909"/>
      <c r="CF15" s="909"/>
      <c r="CG15" s="909"/>
      <c r="CH15" s="909"/>
      <c r="CI15" s="909"/>
      <c r="CJ15" s="909"/>
      <c r="CK15" s="909"/>
      <c r="CL15" s="909"/>
      <c r="CM15" s="909"/>
      <c r="CN15" s="909"/>
      <c r="CO15" s="909"/>
      <c r="CP15" s="909"/>
      <c r="CQ15" s="909"/>
      <c r="CR15" s="909"/>
      <c r="CS15" s="909"/>
      <c r="CT15" s="909"/>
      <c r="CU15" s="909"/>
      <c r="CV15" s="909"/>
      <c r="CW15" s="909"/>
      <c r="CX15" s="909"/>
      <c r="CY15" s="909"/>
    </row>
    <row r="16" spans="1:103" s="427" customFormat="1" ht="25.5" customHeight="1">
      <c r="A16" s="465"/>
      <c r="B16" s="464"/>
      <c r="C16" s="463"/>
      <c r="D16" s="463"/>
      <c r="E16" s="462"/>
      <c r="F16" s="451"/>
      <c r="G16" s="462"/>
      <c r="H16" s="461"/>
      <c r="I16" s="460"/>
      <c r="J16" s="451"/>
      <c r="K16" s="459"/>
      <c r="L16" s="581"/>
      <c r="M16" s="582"/>
      <c r="N16" s="581"/>
      <c r="O16" s="582"/>
      <c r="P16" s="581"/>
      <c r="Q16" s="582"/>
      <c r="R16" s="581"/>
      <c r="S16" s="580"/>
      <c r="T16" s="553" t="s">
        <v>20</v>
      </c>
      <c r="U16" s="590" t="s">
        <v>69</v>
      </c>
      <c r="V16" s="589" t="str">
        <f>U16</f>
        <v>Rendah</v>
      </c>
      <c r="W16" s="452"/>
      <c r="X16" s="451"/>
      <c r="Y16" s="450"/>
      <c r="Z16" s="450"/>
      <c r="AA16" s="449"/>
      <c r="AB16" s="448"/>
      <c r="AC16" s="716"/>
      <c r="AD16" s="907"/>
      <c r="AE16" s="341"/>
      <c r="AF16" s="341"/>
      <c r="AG16" s="341"/>
      <c r="AH16" s="341"/>
      <c r="AI16" s="341"/>
      <c r="AJ16" s="908"/>
      <c r="AK16" s="341"/>
      <c r="AL16" s="341"/>
      <c r="AM16" s="341"/>
      <c r="AN16" s="341"/>
      <c r="AO16" s="341"/>
      <c r="AP16" s="341"/>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09"/>
      <c r="BW16" s="909"/>
      <c r="BX16" s="909"/>
      <c r="BY16" s="909"/>
      <c r="BZ16" s="909"/>
      <c r="CA16" s="909"/>
      <c r="CB16" s="909"/>
      <c r="CC16" s="909"/>
      <c r="CD16" s="909"/>
      <c r="CE16" s="909"/>
      <c r="CF16" s="909"/>
      <c r="CG16" s="909"/>
      <c r="CH16" s="909"/>
      <c r="CI16" s="909"/>
      <c r="CJ16" s="909"/>
      <c r="CK16" s="909"/>
      <c r="CL16" s="909"/>
      <c r="CM16" s="909"/>
      <c r="CN16" s="909"/>
      <c r="CO16" s="909"/>
      <c r="CP16" s="909"/>
      <c r="CQ16" s="909"/>
      <c r="CR16" s="909"/>
      <c r="CS16" s="909"/>
      <c r="CT16" s="909"/>
      <c r="CU16" s="909"/>
      <c r="CV16" s="909"/>
      <c r="CW16" s="909"/>
      <c r="CX16" s="909"/>
      <c r="CY16" s="909"/>
    </row>
    <row r="17" spans="1:103" s="803" customFormat="1" ht="39.75" customHeight="1">
      <c r="A17" s="804">
        <v>2</v>
      </c>
      <c r="B17" s="788"/>
      <c r="C17" s="789" t="s">
        <v>21</v>
      </c>
      <c r="D17" s="805" t="s">
        <v>346</v>
      </c>
      <c r="E17" s="806"/>
      <c r="F17" s="807">
        <v>0</v>
      </c>
      <c r="G17" s="806"/>
      <c r="H17" s="807"/>
      <c r="I17" s="808">
        <f>'[6]DATA REALISASI MONEV INTERNAL'!F37</f>
        <v>100</v>
      </c>
      <c r="J17" s="809" t="e">
        <f>SUM(J18:J19)</f>
        <v>#REF!</v>
      </c>
      <c r="K17" s="810">
        <f>(K19+(K18/4))/SUM($I$18:$I$19)*100</f>
        <v>10.714285714285714</v>
      </c>
      <c r="L17" s="811" t="e">
        <f>SUM(L18:L19)</f>
        <v>#REF!</v>
      </c>
      <c r="M17" s="810">
        <f>(M19+(M18/4))/SUM($I$18:$I$19)*100</f>
        <v>0</v>
      </c>
      <c r="N17" s="811">
        <f>SUM(N18:N19)</f>
        <v>0</v>
      </c>
      <c r="O17" s="810">
        <f>(O19+(O18/4))/SUM($I$18:$I$19)*100</f>
        <v>0</v>
      </c>
      <c r="P17" s="811">
        <f>SUM(P18:P19)</f>
        <v>0</v>
      </c>
      <c r="Q17" s="810">
        <f>(Q19+(Q18/4))/SUM($I$18:$I$19)*100</f>
        <v>0</v>
      </c>
      <c r="R17" s="812">
        <f>SUM(R18:R19)</f>
        <v>0</v>
      </c>
      <c r="S17" s="813">
        <f>IFERROR((K17+M17+O17+Q17),"")</f>
        <v>10.714285714285714</v>
      </c>
      <c r="T17" s="812" t="e">
        <f>SUM(T18:T19)</f>
        <v>#REF!</v>
      </c>
      <c r="U17" s="814">
        <f t="shared" ref="U17" si="1">IFERROR(S17/I17,0)</f>
        <v>0.10714285714285714</v>
      </c>
      <c r="V17" s="815" t="e">
        <f>T17/J17</f>
        <v>#REF!</v>
      </c>
      <c r="W17" s="816">
        <f>S17+G17</f>
        <v>10.714285714285714</v>
      </c>
      <c r="X17" s="817" t="e">
        <f>T17+H17</f>
        <v>#REF!</v>
      </c>
      <c r="Y17" s="818" t="e">
        <f>W17/E17</f>
        <v>#DIV/0!</v>
      </c>
      <c r="Z17" s="819" t="e">
        <f>X17/F17</f>
        <v>#REF!</v>
      </c>
      <c r="AA17" s="820"/>
      <c r="AB17" s="821"/>
      <c r="AC17" s="716"/>
      <c r="AD17" s="907"/>
      <c r="AE17" s="341"/>
      <c r="AF17" s="341"/>
      <c r="AG17" s="341"/>
      <c r="AH17" s="341"/>
      <c r="AI17" s="341"/>
      <c r="AJ17" s="908"/>
      <c r="AK17" s="341"/>
      <c r="AL17" s="341"/>
      <c r="AM17" s="341"/>
      <c r="AN17" s="341"/>
      <c r="AO17" s="341"/>
      <c r="AP17" s="341"/>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909"/>
      <c r="BW17" s="909"/>
      <c r="BX17" s="909"/>
      <c r="BY17" s="909"/>
      <c r="BZ17" s="909"/>
      <c r="CA17" s="909"/>
      <c r="CB17" s="909"/>
      <c r="CC17" s="909"/>
      <c r="CD17" s="909"/>
      <c r="CE17" s="909"/>
      <c r="CF17" s="909"/>
      <c r="CG17" s="909"/>
      <c r="CH17" s="909"/>
      <c r="CI17" s="909"/>
      <c r="CJ17" s="909"/>
      <c r="CK17" s="909"/>
      <c r="CL17" s="909"/>
      <c r="CM17" s="909"/>
      <c r="CN17" s="909"/>
      <c r="CO17" s="909"/>
      <c r="CP17" s="909"/>
      <c r="CQ17" s="909"/>
      <c r="CR17" s="909"/>
      <c r="CS17" s="909"/>
      <c r="CT17" s="909"/>
      <c r="CU17" s="909"/>
      <c r="CV17" s="909"/>
      <c r="CW17" s="909"/>
      <c r="CX17" s="909"/>
      <c r="CY17" s="909"/>
    </row>
    <row r="18" spans="1:103" s="427" customFormat="1" ht="30" customHeight="1">
      <c r="A18" s="377">
        <v>5</v>
      </c>
      <c r="B18" s="376"/>
      <c r="C18" s="552" t="s">
        <v>345</v>
      </c>
      <c r="D18" s="570" t="s">
        <v>344</v>
      </c>
      <c r="E18" s="366"/>
      <c r="F18" s="373"/>
      <c r="G18" s="366"/>
      <c r="H18" s="373"/>
      <c r="I18" s="3">
        <v>16</v>
      </c>
      <c r="J18" s="4" t="e">
        <f>#REF!</f>
        <v>#REF!</v>
      </c>
      <c r="K18" s="5">
        <v>3</v>
      </c>
      <c r="L18" s="4" t="e">
        <f>#REF!</f>
        <v>#REF!</v>
      </c>
      <c r="M18" s="5"/>
      <c r="N18" s="15"/>
      <c r="O18" s="5"/>
      <c r="P18" s="15"/>
      <c r="Q18" s="5"/>
      <c r="R18" s="15"/>
      <c r="S18" s="514"/>
      <c r="T18" s="671" t="e">
        <f t="shared" ref="T18:T19" si="2">L18</f>
        <v>#REF!</v>
      </c>
      <c r="U18" s="414"/>
      <c r="V18" s="414"/>
      <c r="W18" s="366"/>
      <c r="X18" s="365"/>
      <c r="Y18" s="364"/>
      <c r="Z18" s="363"/>
      <c r="AA18" s="362"/>
      <c r="AB18" s="361"/>
      <c r="AC18" s="716"/>
      <c r="AD18" s="907">
        <v>2099138</v>
      </c>
      <c r="AE18" s="341"/>
      <c r="AF18" s="341"/>
      <c r="AG18" s="341"/>
      <c r="AH18" s="341"/>
      <c r="AI18" s="341"/>
      <c r="AJ18" s="908"/>
      <c r="AK18" s="341"/>
      <c r="AL18" s="341"/>
      <c r="AM18" s="341"/>
      <c r="AN18" s="341"/>
      <c r="AO18" s="341"/>
      <c r="AP18" s="915" t="e">
        <f>(J18-T18-AD18)</f>
        <v>#REF!</v>
      </c>
      <c r="AQ18" s="909"/>
      <c r="AR18" s="909"/>
      <c r="AS18" s="909"/>
      <c r="AT18" s="909"/>
      <c r="AU18" s="909"/>
      <c r="AV18" s="909"/>
      <c r="AW18" s="909"/>
      <c r="AX18" s="909"/>
      <c r="AY18" s="909"/>
      <c r="AZ18" s="909"/>
      <c r="BA18" s="909"/>
      <c r="BB18" s="909"/>
      <c r="BC18" s="909"/>
      <c r="BD18" s="909"/>
      <c r="BE18" s="909"/>
      <c r="BF18" s="909"/>
      <c r="BG18" s="909"/>
      <c r="BH18" s="909"/>
      <c r="BI18" s="909"/>
      <c r="BJ18" s="909"/>
      <c r="BK18" s="909"/>
      <c r="BL18" s="909"/>
      <c r="BM18" s="909"/>
      <c r="BN18" s="909"/>
      <c r="BO18" s="909"/>
      <c r="BP18" s="909"/>
      <c r="BQ18" s="909"/>
      <c r="BR18" s="909"/>
      <c r="BS18" s="909"/>
      <c r="BT18" s="909"/>
      <c r="BU18" s="909"/>
      <c r="BV18" s="909"/>
      <c r="BW18" s="909"/>
      <c r="BX18" s="909"/>
      <c r="BY18" s="909"/>
      <c r="BZ18" s="909"/>
      <c r="CA18" s="909"/>
      <c r="CB18" s="909"/>
      <c r="CC18" s="909"/>
      <c r="CD18" s="909"/>
      <c r="CE18" s="909"/>
      <c r="CF18" s="909"/>
      <c r="CG18" s="909"/>
      <c r="CH18" s="909"/>
      <c r="CI18" s="909"/>
      <c r="CJ18" s="909"/>
      <c r="CK18" s="909"/>
      <c r="CL18" s="909"/>
      <c r="CM18" s="909"/>
      <c r="CN18" s="909"/>
      <c r="CO18" s="909"/>
      <c r="CP18" s="909"/>
      <c r="CQ18" s="909"/>
      <c r="CR18" s="909"/>
      <c r="CS18" s="909"/>
      <c r="CT18" s="909"/>
      <c r="CU18" s="909"/>
      <c r="CV18" s="909"/>
      <c r="CW18" s="909"/>
      <c r="CX18" s="909"/>
      <c r="CY18" s="909"/>
    </row>
    <row r="19" spans="1:103" s="427" customFormat="1" ht="56.25" customHeight="1">
      <c r="A19" s="481">
        <v>6</v>
      </c>
      <c r="B19" s="480"/>
      <c r="C19" s="540" t="s">
        <v>343</v>
      </c>
      <c r="D19" s="602" t="s">
        <v>357</v>
      </c>
      <c r="E19" s="470"/>
      <c r="F19" s="477"/>
      <c r="G19" s="470"/>
      <c r="H19" s="477"/>
      <c r="I19" s="3">
        <v>19</v>
      </c>
      <c r="J19" s="4" t="e">
        <f>#REF!</f>
        <v>#REF!</v>
      </c>
      <c r="K19" s="5">
        <v>3</v>
      </c>
      <c r="L19" s="4" t="e">
        <f>#REF!</f>
        <v>#REF!</v>
      </c>
      <c r="M19" s="5"/>
      <c r="N19" s="4"/>
      <c r="O19" s="5"/>
      <c r="P19" s="4"/>
      <c r="Q19" s="5"/>
      <c r="R19" s="4"/>
      <c r="S19" s="601"/>
      <c r="T19" s="671" t="e">
        <f t="shared" si="2"/>
        <v>#REF!</v>
      </c>
      <c r="U19" s="600"/>
      <c r="V19" s="414"/>
      <c r="W19" s="470"/>
      <c r="X19" s="469"/>
      <c r="Y19" s="345"/>
      <c r="Z19" s="344"/>
      <c r="AA19" s="468"/>
      <c r="AB19" s="467"/>
      <c r="AC19" s="716"/>
      <c r="AD19" s="907">
        <v>46000</v>
      </c>
      <c r="AE19" s="341"/>
      <c r="AF19" s="341"/>
      <c r="AG19" s="341"/>
      <c r="AH19" s="341"/>
      <c r="AI19" s="341"/>
      <c r="AJ19" s="908"/>
      <c r="AK19" s="341"/>
      <c r="AL19" s="341"/>
      <c r="AM19" s="341"/>
      <c r="AN19" s="341"/>
      <c r="AO19" s="341"/>
      <c r="AP19" s="915" t="e">
        <f>(J19-T19-AD19)</f>
        <v>#REF!</v>
      </c>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909"/>
      <c r="BT19" s="909"/>
      <c r="BU19" s="909"/>
      <c r="BV19" s="909"/>
      <c r="BW19" s="909"/>
      <c r="BX19" s="909"/>
      <c r="BY19" s="909"/>
      <c r="BZ19" s="909"/>
      <c r="CA19" s="909"/>
      <c r="CB19" s="909"/>
      <c r="CC19" s="909"/>
      <c r="CD19" s="909"/>
      <c r="CE19" s="909"/>
      <c r="CF19" s="909"/>
      <c r="CG19" s="909"/>
      <c r="CH19" s="909"/>
      <c r="CI19" s="909"/>
      <c r="CJ19" s="909"/>
      <c r="CK19" s="909"/>
      <c r="CL19" s="909"/>
      <c r="CM19" s="909"/>
      <c r="CN19" s="909"/>
      <c r="CO19" s="909"/>
      <c r="CP19" s="909"/>
      <c r="CQ19" s="909"/>
      <c r="CR19" s="909"/>
      <c r="CS19" s="909"/>
      <c r="CT19" s="909"/>
      <c r="CU19" s="909"/>
      <c r="CV19" s="909"/>
      <c r="CW19" s="909"/>
      <c r="CX19" s="909"/>
      <c r="CY19" s="909"/>
    </row>
    <row r="20" spans="1:103" s="427" customFormat="1" ht="23.15" customHeight="1">
      <c r="A20" s="340"/>
      <c r="B20" s="339"/>
      <c r="C20" s="338"/>
      <c r="D20" s="338"/>
      <c r="E20" s="337"/>
      <c r="F20" s="327"/>
      <c r="G20" s="337"/>
      <c r="H20" s="336"/>
      <c r="I20" s="466"/>
      <c r="J20" s="599" t="e">
        <f>SUM(J18:J19)</f>
        <v>#REF!</v>
      </c>
      <c r="K20" s="333"/>
      <c r="L20" s="535"/>
      <c r="M20" s="534"/>
      <c r="N20" s="535"/>
      <c r="O20" s="534"/>
      <c r="P20" s="535"/>
      <c r="Q20" s="534"/>
      <c r="R20" s="533"/>
      <c r="S20" s="532"/>
      <c r="T20" s="510" t="s">
        <v>19</v>
      </c>
      <c r="U20" s="594">
        <f>IFERROR(AVERAGE(U18:U19),0)</f>
        <v>0</v>
      </c>
      <c r="V20" s="593">
        <f>IFERROR((0+V19*J19+V18*J18)/J20,0)</f>
        <v>0</v>
      </c>
      <c r="W20" s="328"/>
      <c r="X20" s="327"/>
      <c r="Y20" s="326"/>
      <c r="Z20" s="326"/>
      <c r="AA20" s="325"/>
      <c r="AB20" s="324"/>
      <c r="AC20" s="716"/>
      <c r="AD20" s="907"/>
      <c r="AE20" s="341"/>
      <c r="AF20" s="341" t="e">
        <f>J20</f>
        <v>#REF!</v>
      </c>
      <c r="AG20" s="914" t="e">
        <f>J20*U20</f>
        <v>#REF!</v>
      </c>
      <c r="AH20" s="341" t="e">
        <f>J20*V20</f>
        <v>#REF!</v>
      </c>
      <c r="AI20" s="341"/>
      <c r="AJ20" s="908"/>
      <c r="AK20" s="341"/>
      <c r="AL20" s="341"/>
      <c r="AM20" s="341"/>
      <c r="AN20" s="341"/>
      <c r="AO20" s="341"/>
      <c r="AP20" s="341"/>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909"/>
      <c r="BW20" s="909"/>
      <c r="BX20" s="909"/>
      <c r="BY20" s="909"/>
      <c r="BZ20" s="909"/>
      <c r="CA20" s="909"/>
      <c r="CB20" s="909"/>
      <c r="CC20" s="909"/>
      <c r="CD20" s="909"/>
      <c r="CE20" s="909"/>
      <c r="CF20" s="909"/>
      <c r="CG20" s="909"/>
      <c r="CH20" s="909"/>
      <c r="CI20" s="909"/>
      <c r="CJ20" s="909"/>
      <c r="CK20" s="909"/>
      <c r="CL20" s="909"/>
      <c r="CM20" s="909"/>
      <c r="CN20" s="909"/>
      <c r="CO20" s="909"/>
      <c r="CP20" s="909"/>
      <c r="CQ20" s="909"/>
      <c r="CR20" s="909"/>
      <c r="CS20" s="909"/>
      <c r="CT20" s="909"/>
      <c r="CU20" s="909"/>
      <c r="CV20" s="909"/>
      <c r="CW20" s="909"/>
      <c r="CX20" s="909"/>
      <c r="CY20" s="909"/>
    </row>
    <row r="21" spans="1:103" s="427" customFormat="1" ht="25.5" customHeight="1">
      <c r="A21" s="465"/>
      <c r="B21" s="464"/>
      <c r="C21" s="463"/>
      <c r="D21" s="463"/>
      <c r="E21" s="462"/>
      <c r="F21" s="451"/>
      <c r="G21" s="462"/>
      <c r="H21" s="461"/>
      <c r="I21" s="460"/>
      <c r="J21" s="451"/>
      <c r="K21" s="459"/>
      <c r="L21" s="581"/>
      <c r="M21" s="582"/>
      <c r="N21" s="581"/>
      <c r="O21" s="582"/>
      <c r="P21" s="581"/>
      <c r="Q21" s="582"/>
      <c r="R21" s="581"/>
      <c r="S21" s="580"/>
      <c r="T21" s="553" t="s">
        <v>20</v>
      </c>
      <c r="U21" s="590" t="str">
        <f>IF(U20&gt;0.9,"Sangat Tinggi",IF(U20&gt;0.75,"Tinggi",IF(U20&gt;0.65,"Sedang",IF(U20&gt;0.5,"Rendah","Sangat Rendah"))))</f>
        <v>Sangat Rendah</v>
      </c>
      <c r="V21" s="589" t="str">
        <f>IF(V20&gt;0.9,"Sangat Tinggi",IF(V20&gt;0.75,"Tinggi",IF(V20&gt;0.65,"Sedang",IF(V20&gt;0.5,"Rendah","Sangat Rendah"))))</f>
        <v>Sangat Rendah</v>
      </c>
      <c r="W21" s="452"/>
      <c r="X21" s="451"/>
      <c r="Y21" s="450"/>
      <c r="Z21" s="450"/>
      <c r="AA21" s="449"/>
      <c r="AB21" s="448"/>
      <c r="AC21" s="716"/>
      <c r="AD21" s="907"/>
      <c r="AE21" s="341"/>
      <c r="AF21" s="341"/>
      <c r="AG21" s="341"/>
      <c r="AH21" s="341"/>
      <c r="AI21" s="341"/>
      <c r="AJ21" s="908"/>
      <c r="AK21" s="341"/>
      <c r="AL21" s="341"/>
      <c r="AM21" s="341"/>
      <c r="AN21" s="341"/>
      <c r="AO21" s="341"/>
      <c r="AP21" s="341"/>
      <c r="AQ21" s="909"/>
      <c r="AR21" s="909"/>
      <c r="AS21" s="909"/>
      <c r="AT21" s="909"/>
      <c r="AU21" s="909"/>
      <c r="AV21" s="909"/>
      <c r="AW21" s="909"/>
      <c r="AX21" s="909"/>
      <c r="AY21" s="909"/>
      <c r="AZ21" s="909"/>
      <c r="BA21" s="909"/>
      <c r="BB21" s="909"/>
      <c r="BC21" s="909"/>
      <c r="BD21" s="909"/>
      <c r="BE21" s="909"/>
      <c r="BF21" s="909"/>
      <c r="BG21" s="909"/>
      <c r="BH21" s="909"/>
      <c r="BI21" s="909"/>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909"/>
      <c r="CG21" s="909"/>
      <c r="CH21" s="909"/>
      <c r="CI21" s="909"/>
      <c r="CJ21" s="909"/>
      <c r="CK21" s="909"/>
      <c r="CL21" s="909"/>
      <c r="CM21" s="909"/>
      <c r="CN21" s="909"/>
      <c r="CO21" s="909"/>
      <c r="CP21" s="909"/>
      <c r="CQ21" s="909"/>
      <c r="CR21" s="909"/>
      <c r="CS21" s="909"/>
      <c r="CT21" s="909"/>
      <c r="CU21" s="909"/>
      <c r="CV21" s="909"/>
      <c r="CW21" s="909"/>
      <c r="CX21" s="909"/>
      <c r="CY21" s="909"/>
    </row>
    <row r="22" spans="1:103" s="802" customFormat="1" ht="44.25" customHeight="1">
      <c r="A22" s="804">
        <v>3</v>
      </c>
      <c r="B22" s="788"/>
      <c r="C22" s="789" t="s">
        <v>23</v>
      </c>
      <c r="D22" s="805" t="s">
        <v>342</v>
      </c>
      <c r="E22" s="806"/>
      <c r="F22" s="807">
        <v>0</v>
      </c>
      <c r="G22" s="806"/>
      <c r="H22" s="807"/>
      <c r="I22" s="808">
        <f>'[6]DATA REALISASI MONEV INTERNAL'!F53</f>
        <v>100</v>
      </c>
      <c r="J22" s="809" t="e">
        <f>SUM(J23)</f>
        <v>#REF!</v>
      </c>
      <c r="K22" s="810">
        <f>K23/$I$23*100</f>
        <v>25</v>
      </c>
      <c r="L22" s="811" t="e">
        <f>SUM(L23)</f>
        <v>#REF!</v>
      </c>
      <c r="M22" s="822">
        <f>M23/$I$23*100</f>
        <v>0</v>
      </c>
      <c r="N22" s="811">
        <f>SUM(N23)</f>
        <v>0</v>
      </c>
      <c r="O22" s="822">
        <f>O23/$I$23*100</f>
        <v>0</v>
      </c>
      <c r="P22" s="811">
        <f>SUM(P23)</f>
        <v>0</v>
      </c>
      <c r="Q22" s="822">
        <f>Q23/$I$23*100</f>
        <v>0</v>
      </c>
      <c r="R22" s="812">
        <f>SUM(R23)</f>
        <v>0</v>
      </c>
      <c r="S22" s="822">
        <f>I22</f>
        <v>100</v>
      </c>
      <c r="T22" s="812" t="e">
        <f>SUM(T23)</f>
        <v>#REF!</v>
      </c>
      <c r="U22" s="823">
        <f>S22/I22</f>
        <v>1</v>
      </c>
      <c r="V22" s="815" t="e">
        <f>T22/J22</f>
        <v>#REF!</v>
      </c>
      <c r="W22" s="816">
        <f>S22+G22</f>
        <v>100</v>
      </c>
      <c r="X22" s="817" t="e">
        <f>T22+H22</f>
        <v>#REF!</v>
      </c>
      <c r="Y22" s="818" t="e">
        <f>W22/E22</f>
        <v>#DIV/0!</v>
      </c>
      <c r="Z22" s="819" t="e">
        <f>X22/F22</f>
        <v>#REF!</v>
      </c>
      <c r="AA22" s="820"/>
      <c r="AB22" s="821"/>
      <c r="AC22" s="716"/>
      <c r="AD22" s="907"/>
      <c r="AE22" s="341"/>
      <c r="AF22" s="341"/>
      <c r="AG22" s="341"/>
      <c r="AH22" s="341"/>
      <c r="AI22" s="341"/>
      <c r="AJ22" s="908"/>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row>
    <row r="23" spans="1:103" s="288" customFormat="1" ht="50.25" customHeight="1">
      <c r="A23" s="426">
        <v>7</v>
      </c>
      <c r="B23" s="425"/>
      <c r="C23" s="447" t="s">
        <v>113</v>
      </c>
      <c r="D23" s="598" t="s">
        <v>358</v>
      </c>
      <c r="E23" s="413"/>
      <c r="F23" s="422"/>
      <c r="G23" s="413"/>
      <c r="H23" s="422"/>
      <c r="I23" s="2">
        <v>4</v>
      </c>
      <c r="J23" s="4" t="e">
        <f>#REF!</f>
        <v>#REF!</v>
      </c>
      <c r="K23" s="2">
        <v>1</v>
      </c>
      <c r="L23" s="4" t="e">
        <f>#REF!</f>
        <v>#REF!</v>
      </c>
      <c r="M23" s="2"/>
      <c r="N23" s="677"/>
      <c r="O23" s="2"/>
      <c r="P23" s="2"/>
      <c r="Q23" s="2"/>
      <c r="R23" s="2"/>
      <c r="S23" s="514"/>
      <c r="T23" s="671" t="e">
        <f>L23</f>
        <v>#REF!</v>
      </c>
      <c r="U23" s="597"/>
      <c r="V23" s="596"/>
      <c r="W23" s="413"/>
      <c r="X23" s="412"/>
      <c r="Y23" s="411"/>
      <c r="Z23" s="410"/>
      <c r="AA23" s="409"/>
      <c r="AB23" s="408"/>
      <c r="AC23" s="716"/>
      <c r="AD23" s="907">
        <v>175000</v>
      </c>
      <c r="AE23" s="341"/>
      <c r="AF23" s="341"/>
      <c r="AG23" s="341"/>
      <c r="AH23" s="341"/>
      <c r="AI23" s="341"/>
      <c r="AJ23" s="908"/>
      <c r="AK23" s="341"/>
      <c r="AL23" s="341"/>
      <c r="AM23" s="341"/>
      <c r="AN23" s="341"/>
      <c r="AO23" s="341"/>
      <c r="AP23" s="915" t="e">
        <f>(J23-T23-AD23)</f>
        <v>#REF!</v>
      </c>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1"/>
      <c r="CW23" s="341"/>
      <c r="CX23" s="341"/>
      <c r="CY23" s="341"/>
    </row>
    <row r="24" spans="1:103" s="288" customFormat="1" ht="23.15" customHeight="1">
      <c r="A24" s="340"/>
      <c r="B24" s="339"/>
      <c r="C24" s="338"/>
      <c r="D24" s="338"/>
      <c r="E24" s="337"/>
      <c r="F24" s="327"/>
      <c r="G24" s="337"/>
      <c r="H24" s="336"/>
      <c r="I24" s="466"/>
      <c r="J24" s="334" t="e">
        <f>SUM(J23:J23)</f>
        <v>#REF!</v>
      </c>
      <c r="K24" s="333"/>
      <c r="L24" s="535"/>
      <c r="M24" s="534"/>
      <c r="N24" s="535"/>
      <c r="O24" s="534"/>
      <c r="P24" s="535"/>
      <c r="Q24" s="534"/>
      <c r="R24" s="533"/>
      <c r="S24" s="595"/>
      <c r="T24" s="510" t="s">
        <v>19</v>
      </c>
      <c r="U24" s="594">
        <f>IFERROR((0+U23*J23)/J24,0)</f>
        <v>0</v>
      </c>
      <c r="V24" s="593">
        <f>IFERROR((0+V23*J23)/J24,0)</f>
        <v>0</v>
      </c>
      <c r="W24" s="328"/>
      <c r="X24" s="327"/>
      <c r="Y24" s="326"/>
      <c r="Z24" s="326"/>
      <c r="AA24" s="325"/>
      <c r="AB24" s="324"/>
      <c r="AC24" s="716"/>
      <c r="AD24" s="907"/>
      <c r="AE24" s="341"/>
      <c r="AF24" s="914" t="e">
        <f>J24</f>
        <v>#REF!</v>
      </c>
      <c r="AG24" s="445" t="e">
        <f>J24*U24</f>
        <v>#REF!</v>
      </c>
      <c r="AH24" s="592" t="e">
        <f>J24*V24</f>
        <v>#REF!</v>
      </c>
      <c r="AI24" s="341"/>
      <c r="AJ24" s="908"/>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row>
    <row r="25" spans="1:103" s="288" customFormat="1" ht="25.5" customHeight="1">
      <c r="A25" s="465"/>
      <c r="B25" s="464"/>
      <c r="C25" s="463"/>
      <c r="D25" s="463"/>
      <c r="E25" s="462"/>
      <c r="F25" s="451"/>
      <c r="G25" s="462"/>
      <c r="H25" s="461"/>
      <c r="I25" s="460"/>
      <c r="J25" s="451"/>
      <c r="K25" s="459"/>
      <c r="L25" s="581"/>
      <c r="M25" s="582"/>
      <c r="N25" s="581"/>
      <c r="O25" s="582"/>
      <c r="P25" s="581"/>
      <c r="Q25" s="582"/>
      <c r="R25" s="581"/>
      <c r="S25" s="591"/>
      <c r="T25" s="553" t="s">
        <v>20</v>
      </c>
      <c r="U25" s="590" t="str">
        <f>IF(U24&gt;0.9,"Sangat Tinggi",IF(U24&gt;0.75,"Tinggi",IF(U24&gt;0.65,"Sedang",IF(U24&gt;0.5,"Rendah","Sangat Rendah"))))</f>
        <v>Sangat Rendah</v>
      </c>
      <c r="V25" s="589" t="str">
        <f>IF(V24&gt;0.9,"Sangat Tinggi",IF(V24&gt;0.75,"Tinggi",IF(V24&gt;0.65,"Sedang",IF(V24&gt;0.5,"Rendah","Sangat Rendah"))))</f>
        <v>Sangat Rendah</v>
      </c>
      <c r="W25" s="452"/>
      <c r="X25" s="451"/>
      <c r="Y25" s="450"/>
      <c r="Z25" s="450"/>
      <c r="AA25" s="449"/>
      <c r="AB25" s="448"/>
      <c r="AC25" s="716"/>
      <c r="AD25" s="907"/>
      <c r="AE25" s="341"/>
      <c r="AF25" s="341"/>
      <c r="AG25" s="341"/>
      <c r="AH25" s="341"/>
      <c r="AI25" s="341"/>
      <c r="AJ25" s="908"/>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c r="BT25" s="341"/>
      <c r="BU25" s="341"/>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row>
    <row r="26" spans="1:103" s="802" customFormat="1" ht="48" customHeight="1">
      <c r="A26" s="824">
        <v>4</v>
      </c>
      <c r="B26" s="825"/>
      <c r="C26" s="826" t="s">
        <v>25</v>
      </c>
      <c r="D26" s="827" t="s">
        <v>341</v>
      </c>
      <c r="E26" s="828"/>
      <c r="F26" s="829">
        <v>0</v>
      </c>
      <c r="G26" s="828"/>
      <c r="H26" s="829"/>
      <c r="I26" s="830">
        <f>'[6]DATA REALISASI MONEV INTERNAL'!F69</f>
        <v>100</v>
      </c>
      <c r="J26" s="831" t="e">
        <f>SUM(J27:J28)</f>
        <v>#REF!</v>
      </c>
      <c r="K26" s="832">
        <f>SUM(K27:K28)/SUM($I$27:$I$28)*100</f>
        <v>20</v>
      </c>
      <c r="L26" s="811" t="e">
        <f>SUM(L27:L28)</f>
        <v>#REF!</v>
      </c>
      <c r="M26" s="833"/>
      <c r="N26" s="811"/>
      <c r="O26" s="833"/>
      <c r="P26" s="811"/>
      <c r="Q26" s="833"/>
      <c r="R26" s="834"/>
      <c r="S26" s="822"/>
      <c r="T26" s="834"/>
      <c r="U26" s="835"/>
      <c r="V26" s="836"/>
      <c r="W26" s="837"/>
      <c r="X26" s="838"/>
      <c r="Y26" s="839"/>
      <c r="Z26" s="840"/>
      <c r="AA26" s="841"/>
      <c r="AB26" s="842"/>
      <c r="AC26" s="716"/>
      <c r="AD26" s="907"/>
      <c r="AE26" s="341"/>
      <c r="AF26" s="341"/>
      <c r="AG26" s="341"/>
      <c r="AH26" s="341"/>
      <c r="AI26" s="341"/>
      <c r="AJ26" s="908"/>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row>
    <row r="27" spans="1:103" s="288" customFormat="1" ht="39.75" customHeight="1">
      <c r="A27" s="377">
        <v>8</v>
      </c>
      <c r="B27" s="376"/>
      <c r="C27" s="375" t="s">
        <v>115</v>
      </c>
      <c r="D27" s="551" t="s">
        <v>359</v>
      </c>
      <c r="E27" s="366"/>
      <c r="F27" s="373">
        <v>0</v>
      </c>
      <c r="G27" s="366"/>
      <c r="H27" s="373"/>
      <c r="I27" s="3">
        <v>12</v>
      </c>
      <c r="J27" s="4" t="e">
        <f>#REF!</f>
        <v>#REF!</v>
      </c>
      <c r="K27" s="5">
        <v>3</v>
      </c>
      <c r="L27" s="4" t="e">
        <f>#REF!</f>
        <v>#REF!</v>
      </c>
      <c r="M27" s="5"/>
      <c r="N27" s="4"/>
      <c r="O27" s="5"/>
      <c r="P27" s="4"/>
      <c r="Q27" s="5"/>
      <c r="R27" s="4"/>
      <c r="S27" s="568"/>
      <c r="T27" s="671" t="e">
        <f t="shared" ref="T27:T28" si="3">L27</f>
        <v>#REF!</v>
      </c>
      <c r="U27" s="368"/>
      <c r="V27" s="367"/>
      <c r="W27" s="366"/>
      <c r="X27" s="365"/>
      <c r="Y27" s="364"/>
      <c r="Z27" s="363"/>
      <c r="AA27" s="362"/>
      <c r="AB27" s="361"/>
      <c r="AC27" s="716"/>
      <c r="AD27" s="907">
        <v>255000</v>
      </c>
      <c r="AE27" s="341"/>
      <c r="AF27" s="341"/>
      <c r="AG27" s="341"/>
      <c r="AH27" s="341"/>
      <c r="AI27" s="341"/>
      <c r="AJ27" s="908"/>
      <c r="AK27" s="341"/>
      <c r="AL27" s="341"/>
      <c r="AM27" s="341"/>
      <c r="AN27" s="341"/>
      <c r="AO27" s="341"/>
      <c r="AP27" s="915" t="e">
        <f>(J27-T27-AD27)</f>
        <v>#REF!</v>
      </c>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c r="BT27" s="341"/>
      <c r="BU27" s="341"/>
      <c r="BV27" s="341"/>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c r="CW27" s="341"/>
      <c r="CX27" s="341"/>
      <c r="CY27" s="341"/>
    </row>
    <row r="28" spans="1:103" s="288" customFormat="1" ht="51" customHeight="1">
      <c r="A28" s="481">
        <v>9</v>
      </c>
      <c r="B28" s="480"/>
      <c r="C28" s="540" t="s">
        <v>340</v>
      </c>
      <c r="D28" s="539" t="s">
        <v>339</v>
      </c>
      <c r="E28" s="470"/>
      <c r="F28" s="477"/>
      <c r="G28" s="470"/>
      <c r="H28" s="477"/>
      <c r="I28" s="3">
        <v>3</v>
      </c>
      <c r="J28" s="4" t="e">
        <f>#REF!</f>
        <v>#REF!</v>
      </c>
      <c r="K28" s="5">
        <v>0</v>
      </c>
      <c r="L28" s="4">
        <v>0</v>
      </c>
      <c r="M28" s="5"/>
      <c r="N28" s="4"/>
      <c r="O28" s="5"/>
      <c r="P28" s="4"/>
      <c r="Q28" s="5"/>
      <c r="R28" s="4"/>
      <c r="S28" s="474"/>
      <c r="T28" s="671">
        <f t="shared" si="3"/>
        <v>0</v>
      </c>
      <c r="U28" s="472"/>
      <c r="V28" s="471"/>
      <c r="W28" s="470"/>
      <c r="X28" s="469"/>
      <c r="Y28" s="345"/>
      <c r="Z28" s="344"/>
      <c r="AA28" s="468"/>
      <c r="AB28" s="467"/>
      <c r="AC28" s="716"/>
      <c r="AD28" s="907">
        <v>5200000</v>
      </c>
      <c r="AE28" s="341"/>
      <c r="AF28" s="341"/>
      <c r="AG28" s="341"/>
      <c r="AH28" s="341"/>
      <c r="AI28" s="341"/>
      <c r="AJ28" s="908"/>
      <c r="AK28" s="341"/>
      <c r="AL28" s="341"/>
      <c r="AM28" s="341"/>
      <c r="AN28" s="341"/>
      <c r="AO28" s="341"/>
      <c r="AP28" s="915" t="e">
        <f>(J28-T28-AD28)</f>
        <v>#REF!</v>
      </c>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row>
    <row r="29" spans="1:103" s="288" customFormat="1" ht="23.15" customHeight="1">
      <c r="A29" s="340"/>
      <c r="B29" s="339"/>
      <c r="C29" s="338"/>
      <c r="D29" s="338"/>
      <c r="E29" s="337"/>
      <c r="F29" s="327"/>
      <c r="G29" s="337"/>
      <c r="H29" s="336"/>
      <c r="I29" s="466"/>
      <c r="J29" s="334" t="e">
        <f>SUM(J27:J28)</f>
        <v>#REF!</v>
      </c>
      <c r="K29" s="333"/>
      <c r="L29" s="332"/>
      <c r="M29" s="407"/>
      <c r="N29" s="332"/>
      <c r="O29" s="407"/>
      <c r="P29" s="332"/>
      <c r="Q29" s="407"/>
      <c r="R29" s="406"/>
      <c r="S29" s="405"/>
      <c r="T29" s="510" t="s">
        <v>19</v>
      </c>
      <c r="U29" s="330">
        <f>IFERROR(AVERAGE(U27:U28),0)</f>
        <v>0</v>
      </c>
      <c r="V29" s="329">
        <f>IFERROR((0+V27*J27+V28*J28)/J29,0)</f>
        <v>0</v>
      </c>
      <c r="W29" s="328"/>
      <c r="X29" s="327"/>
      <c r="Y29" s="326"/>
      <c r="Z29" s="326"/>
      <c r="AA29" s="325"/>
      <c r="AB29" s="324"/>
      <c r="AC29" s="716"/>
      <c r="AD29" s="907"/>
      <c r="AE29" s="341"/>
      <c r="AF29" s="341" t="e">
        <f>J29</f>
        <v>#REF!</v>
      </c>
      <c r="AG29" s="445" t="e">
        <f>J29*U29</f>
        <v>#REF!</v>
      </c>
      <c r="AH29" s="445" t="e">
        <f>J29*V29</f>
        <v>#REF!</v>
      </c>
      <c r="AI29" s="341"/>
      <c r="AJ29" s="908"/>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c r="CW29" s="341"/>
      <c r="CX29" s="341"/>
      <c r="CY29" s="341"/>
    </row>
    <row r="30" spans="1:103" s="288" customFormat="1" ht="25.5" customHeight="1">
      <c r="A30" s="465"/>
      <c r="B30" s="464"/>
      <c r="C30" s="463"/>
      <c r="D30" s="463"/>
      <c r="E30" s="462"/>
      <c r="F30" s="451"/>
      <c r="G30" s="462"/>
      <c r="H30" s="461"/>
      <c r="I30" s="460"/>
      <c r="J30" s="451"/>
      <c r="K30" s="459"/>
      <c r="L30" s="457"/>
      <c r="M30" s="458"/>
      <c r="N30" s="457"/>
      <c r="O30" s="458"/>
      <c r="P30" s="457"/>
      <c r="Q30" s="458"/>
      <c r="R30" s="457"/>
      <c r="S30" s="456"/>
      <c r="T30" s="553" t="s">
        <v>20</v>
      </c>
      <c r="U30" s="454" t="str">
        <f>IF(U29&gt;0.9,"Sangat Tinggi",IF(U29&gt;0.75,"Tinggi",IF(U29&gt;0.65,"Sedang",IF(U29&gt;0.5,"Rendah","Sangat Rendah"))))</f>
        <v>Sangat Rendah</v>
      </c>
      <c r="V30" s="453" t="str">
        <f>IF(V29&gt;0.9,"Sangat Tinggi",IF(V29&gt;0.75,"Tinggi",IF(V29&gt;0.65,"Sedang",IF(V29&gt;0.5,"Rendah","Sangat Rendah"))))</f>
        <v>Sangat Rendah</v>
      </c>
      <c r="W30" s="452"/>
      <c r="X30" s="451"/>
      <c r="Y30" s="450"/>
      <c r="Z30" s="450"/>
      <c r="AA30" s="449"/>
      <c r="AB30" s="448"/>
      <c r="AC30" s="716"/>
      <c r="AD30" s="907"/>
      <c r="AE30" s="341"/>
      <c r="AF30" s="341"/>
      <c r="AG30" s="341"/>
      <c r="AH30" s="341"/>
      <c r="AI30" s="341"/>
      <c r="AJ30" s="908"/>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row>
    <row r="31" spans="1:103" s="802" customFormat="1" ht="50.25" customHeight="1">
      <c r="A31" s="843">
        <v>5</v>
      </c>
      <c r="B31" s="844"/>
      <c r="C31" s="729" t="s">
        <v>28</v>
      </c>
      <c r="D31" s="845" t="s">
        <v>338</v>
      </c>
      <c r="E31" s="846"/>
      <c r="F31" s="847">
        <v>0</v>
      </c>
      <c r="G31" s="846"/>
      <c r="H31" s="847"/>
      <c r="I31" s="848">
        <f>'[6]DATA REALISASI MONEV INTERNAL'!F78</f>
        <v>100</v>
      </c>
      <c r="J31" s="849" t="e">
        <f>SUM(J32:J37)</f>
        <v>#REF!</v>
      </c>
      <c r="K31" s="832">
        <f>(((K32+K34+K35+K36+K37)+(K33/4))/SUM($I$32:$I$37)*100)</f>
        <v>0.17999610819225531</v>
      </c>
      <c r="L31" s="849" t="e">
        <f>SUM(L32:L37)</f>
        <v>#REF!</v>
      </c>
      <c r="M31" s="832"/>
      <c r="N31" s="849"/>
      <c r="O31" s="832"/>
      <c r="P31" s="849"/>
      <c r="Q31" s="832"/>
      <c r="R31" s="849"/>
      <c r="S31" s="822"/>
      <c r="T31" s="850"/>
      <c r="U31" s="851"/>
      <c r="V31" s="852"/>
      <c r="W31" s="853"/>
      <c r="X31" s="854"/>
      <c r="Y31" s="855"/>
      <c r="Z31" s="856"/>
      <c r="AA31" s="857"/>
      <c r="AB31" s="858"/>
      <c r="AC31" s="716"/>
      <c r="AD31" s="907"/>
      <c r="AE31" s="341"/>
      <c r="AF31" s="341"/>
      <c r="AG31" s="341"/>
      <c r="AH31" s="341"/>
      <c r="AI31" s="341"/>
      <c r="AJ31" s="908"/>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row>
    <row r="32" spans="1:103" s="288" customFormat="1" ht="39.75" customHeight="1">
      <c r="A32" s="377">
        <v>10</v>
      </c>
      <c r="B32" s="376"/>
      <c r="C32" s="14" t="s">
        <v>117</v>
      </c>
      <c r="D32" s="551" t="s">
        <v>360</v>
      </c>
      <c r="E32" s="366"/>
      <c r="F32" s="373"/>
      <c r="G32" s="366"/>
      <c r="H32" s="373"/>
      <c r="I32" s="7">
        <v>15</v>
      </c>
      <c r="J32" s="4" t="e">
        <f>#REF!</f>
        <v>#REF!</v>
      </c>
      <c r="K32" s="7">
        <v>3</v>
      </c>
      <c r="L32" s="4" t="e">
        <f>#REF!</f>
        <v>#REF!</v>
      </c>
      <c r="M32" s="7"/>
      <c r="N32" s="4"/>
      <c r="O32" s="7"/>
      <c r="P32" s="4"/>
      <c r="Q32" s="7"/>
      <c r="R32" s="4"/>
      <c r="S32" s="588"/>
      <c r="T32" s="671" t="e">
        <f t="shared" ref="T32:T37" si="4">L32</f>
        <v>#REF!</v>
      </c>
      <c r="U32" s="549"/>
      <c r="V32" s="367"/>
      <c r="W32" s="366"/>
      <c r="X32" s="365"/>
      <c r="Y32" s="364"/>
      <c r="Z32" s="363"/>
      <c r="AA32" s="362"/>
      <c r="AB32" s="361"/>
      <c r="AC32" s="716"/>
      <c r="AD32" s="907">
        <v>0</v>
      </c>
      <c r="AE32" s="341"/>
      <c r="AF32" s="341"/>
      <c r="AG32" s="341"/>
      <c r="AH32" s="341"/>
      <c r="AI32" s="341"/>
      <c r="AJ32" s="908"/>
      <c r="AK32" s="341"/>
      <c r="AL32" s="341"/>
      <c r="AM32" s="341"/>
      <c r="AN32" s="341"/>
      <c r="AO32" s="341"/>
      <c r="AP32" s="915" t="e">
        <f t="shared" ref="AP32:AP37" si="5">(J32-T32-AD32)</f>
        <v>#REF!</v>
      </c>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c r="CW32" s="341"/>
      <c r="CX32" s="341"/>
      <c r="CY32" s="341"/>
    </row>
    <row r="33" spans="1:103" s="288" customFormat="1" ht="29.25" customHeight="1">
      <c r="A33" s="360">
        <v>11</v>
      </c>
      <c r="B33" s="359"/>
      <c r="C33" s="14" t="s">
        <v>129</v>
      </c>
      <c r="D33" s="548" t="s">
        <v>361</v>
      </c>
      <c r="E33" s="347"/>
      <c r="F33" s="356"/>
      <c r="G33" s="347"/>
      <c r="H33" s="356"/>
      <c r="I33" s="7">
        <v>6</v>
      </c>
      <c r="J33" s="4" t="e">
        <f>#REF!</f>
        <v>#REF!</v>
      </c>
      <c r="K33" s="7">
        <v>1</v>
      </c>
      <c r="L33" s="4" t="e">
        <f>#REF!</f>
        <v>#REF!</v>
      </c>
      <c r="M33" s="7"/>
      <c r="N33" s="4"/>
      <c r="O33" s="7"/>
      <c r="P33" s="4"/>
      <c r="Q33" s="7"/>
      <c r="R33" s="4"/>
      <c r="S33" s="562"/>
      <c r="T33" s="671" t="e">
        <f t="shared" si="4"/>
        <v>#REF!</v>
      </c>
      <c r="U33" s="549"/>
      <c r="V33" s="348"/>
      <c r="W33" s="347"/>
      <c r="X33" s="346"/>
      <c r="Y33" s="542"/>
      <c r="Z33" s="541"/>
      <c r="AA33" s="587"/>
      <c r="AB33" s="342"/>
      <c r="AC33" s="716"/>
      <c r="AD33" s="907">
        <v>0</v>
      </c>
      <c r="AE33" s="341"/>
      <c r="AF33" s="341"/>
      <c r="AG33" s="341"/>
      <c r="AH33" s="341"/>
      <c r="AI33" s="341"/>
      <c r="AJ33" s="908"/>
      <c r="AK33" s="341"/>
      <c r="AL33" s="341"/>
      <c r="AM33" s="341"/>
      <c r="AN33" s="341"/>
      <c r="AO33" s="341"/>
      <c r="AP33" s="915" t="e">
        <f t="shared" si="5"/>
        <v>#REF!</v>
      </c>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41"/>
    </row>
    <row r="34" spans="1:103" s="288" customFormat="1" ht="37.5" customHeight="1">
      <c r="A34" s="360">
        <v>12</v>
      </c>
      <c r="B34" s="359"/>
      <c r="C34" s="14" t="s">
        <v>118</v>
      </c>
      <c r="D34" s="586" t="s">
        <v>362</v>
      </c>
      <c r="E34" s="347"/>
      <c r="F34" s="356"/>
      <c r="G34" s="347"/>
      <c r="H34" s="356"/>
      <c r="I34" s="7">
        <v>2700</v>
      </c>
      <c r="J34" s="4" t="e">
        <f>#REF!</f>
        <v>#REF!</v>
      </c>
      <c r="K34" s="7">
        <v>0</v>
      </c>
      <c r="L34" s="4">
        <v>0</v>
      </c>
      <c r="M34" s="7"/>
      <c r="N34" s="4"/>
      <c r="O34" s="7"/>
      <c r="P34" s="4"/>
      <c r="Q34" s="7"/>
      <c r="R34" s="4"/>
      <c r="S34" s="351"/>
      <c r="T34" s="671">
        <f t="shared" si="4"/>
        <v>0</v>
      </c>
      <c r="U34" s="585"/>
      <c r="V34" s="348"/>
      <c r="W34" s="347"/>
      <c r="X34" s="346"/>
      <c r="Y34" s="542"/>
      <c r="Z34" s="541"/>
      <c r="AA34" s="343"/>
      <c r="AB34" s="342"/>
      <c r="AC34" s="716"/>
      <c r="AD34" s="907">
        <v>0</v>
      </c>
      <c r="AE34" s="341"/>
      <c r="AF34" s="341"/>
      <c r="AG34" s="341"/>
      <c r="AH34" s="341"/>
      <c r="AI34" s="341"/>
      <c r="AJ34" s="908"/>
      <c r="AK34" s="341"/>
      <c r="AL34" s="341"/>
      <c r="AM34" s="341"/>
      <c r="AN34" s="341"/>
      <c r="AO34" s="341"/>
      <c r="AP34" s="915" t="e">
        <f t="shared" si="5"/>
        <v>#REF!</v>
      </c>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row>
    <row r="35" spans="1:103" s="288" customFormat="1" ht="40.5" customHeight="1">
      <c r="A35" s="360">
        <v>13</v>
      </c>
      <c r="B35" s="359"/>
      <c r="C35" s="14" t="s">
        <v>119</v>
      </c>
      <c r="D35" s="586" t="s">
        <v>363</v>
      </c>
      <c r="E35" s="347"/>
      <c r="F35" s="356"/>
      <c r="G35" s="347"/>
      <c r="H35" s="356"/>
      <c r="I35" s="7">
        <v>48</v>
      </c>
      <c r="J35" s="4" t="e">
        <f>#REF!</f>
        <v>#REF!</v>
      </c>
      <c r="K35" s="7">
        <v>6</v>
      </c>
      <c r="L35" s="4">
        <v>490000</v>
      </c>
      <c r="M35" s="7"/>
      <c r="N35" s="4"/>
      <c r="O35" s="7"/>
      <c r="P35" s="4"/>
      <c r="Q35" s="7"/>
      <c r="R35" s="4"/>
      <c r="S35" s="545"/>
      <c r="T35" s="671">
        <f t="shared" si="4"/>
        <v>490000</v>
      </c>
      <c r="U35" s="585"/>
      <c r="V35" s="348"/>
      <c r="W35" s="347"/>
      <c r="X35" s="346"/>
      <c r="Y35" s="542"/>
      <c r="Z35" s="541"/>
      <c r="AA35" s="343"/>
      <c r="AB35" s="342"/>
      <c r="AC35" s="716"/>
      <c r="AD35" s="907">
        <v>15000</v>
      </c>
      <c r="AE35" s="341"/>
      <c r="AF35" s="341"/>
      <c r="AG35" s="341"/>
      <c r="AH35" s="341"/>
      <c r="AI35" s="341"/>
      <c r="AJ35" s="908"/>
      <c r="AK35" s="341"/>
      <c r="AL35" s="341"/>
      <c r="AM35" s="341"/>
      <c r="AN35" s="341"/>
      <c r="AO35" s="341"/>
      <c r="AP35" s="915" t="e">
        <f t="shared" si="5"/>
        <v>#REF!</v>
      </c>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row>
    <row r="36" spans="1:103" s="288" customFormat="1" ht="37.5" customHeight="1">
      <c r="A36" s="360">
        <v>14</v>
      </c>
      <c r="B36" s="359"/>
      <c r="C36" s="14" t="s">
        <v>120</v>
      </c>
      <c r="D36" s="584" t="s">
        <v>364</v>
      </c>
      <c r="E36" s="347"/>
      <c r="F36" s="356"/>
      <c r="G36" s="347"/>
      <c r="H36" s="356"/>
      <c r="I36" s="7">
        <v>2100</v>
      </c>
      <c r="J36" s="4" t="e">
        <f>#REF!</f>
        <v>#REF!</v>
      </c>
      <c r="K36" s="7">
        <v>0</v>
      </c>
      <c r="L36" s="4">
        <v>1250000</v>
      </c>
      <c r="M36" s="7"/>
      <c r="N36" s="4"/>
      <c r="O36" s="7"/>
      <c r="P36" s="4"/>
      <c r="Q36" s="7"/>
      <c r="R36" s="4"/>
      <c r="S36" s="545"/>
      <c r="T36" s="671">
        <f t="shared" si="4"/>
        <v>1250000</v>
      </c>
      <c r="U36" s="561"/>
      <c r="V36" s="348"/>
      <c r="W36" s="347"/>
      <c r="X36" s="346"/>
      <c r="Y36" s="542"/>
      <c r="Z36" s="541"/>
      <c r="AA36" s="343"/>
      <c r="AB36" s="342"/>
      <c r="AC36" s="716"/>
      <c r="AD36" s="907">
        <v>0</v>
      </c>
      <c r="AE36" s="341"/>
      <c r="AF36" s="341"/>
      <c r="AG36" s="341"/>
      <c r="AH36" s="341"/>
      <c r="AI36" s="341"/>
      <c r="AJ36" s="908"/>
      <c r="AK36" s="341"/>
      <c r="AL36" s="341"/>
      <c r="AM36" s="341"/>
      <c r="AN36" s="341"/>
      <c r="AO36" s="341"/>
      <c r="AP36" s="915" t="e">
        <f t="shared" si="5"/>
        <v>#REF!</v>
      </c>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row>
    <row r="37" spans="1:103" s="288" customFormat="1" ht="41.25" customHeight="1">
      <c r="A37" s="481">
        <v>15</v>
      </c>
      <c r="B37" s="480"/>
      <c r="C37" s="14" t="s">
        <v>122</v>
      </c>
      <c r="D37" s="539" t="s">
        <v>365</v>
      </c>
      <c r="E37" s="470"/>
      <c r="F37" s="477"/>
      <c r="G37" s="470"/>
      <c r="H37" s="477"/>
      <c r="I37" s="7">
        <v>270</v>
      </c>
      <c r="J37" s="4" t="e">
        <f>#REF!</f>
        <v>#REF!</v>
      </c>
      <c r="K37" s="7">
        <v>0</v>
      </c>
      <c r="L37" s="4">
        <v>7610000</v>
      </c>
      <c r="M37" s="7"/>
      <c r="N37" s="4"/>
      <c r="O37" s="7"/>
      <c r="P37" s="4"/>
      <c r="Q37" s="7"/>
      <c r="R37" s="4"/>
      <c r="S37" s="474"/>
      <c r="T37" s="671">
        <f t="shared" si="4"/>
        <v>7610000</v>
      </c>
      <c r="U37" s="472"/>
      <c r="V37" s="471"/>
      <c r="W37" s="470"/>
      <c r="X37" s="469"/>
      <c r="Y37" s="345"/>
      <c r="Z37" s="344"/>
      <c r="AA37" s="468"/>
      <c r="AB37" s="467"/>
      <c r="AC37" s="716"/>
      <c r="AD37" s="907">
        <v>1351840</v>
      </c>
      <c r="AE37" s="341"/>
      <c r="AF37" s="341"/>
      <c r="AG37" s="341"/>
      <c r="AH37" s="341"/>
      <c r="AI37" s="341"/>
      <c r="AJ37" s="908"/>
      <c r="AK37" s="341"/>
      <c r="AL37" s="341"/>
      <c r="AM37" s="341"/>
      <c r="AN37" s="341"/>
      <c r="AO37" s="341"/>
      <c r="AP37" s="915" t="e">
        <f t="shared" si="5"/>
        <v>#REF!</v>
      </c>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row>
    <row r="38" spans="1:103" s="288" customFormat="1" ht="38.5" customHeight="1">
      <c r="A38" s="340"/>
      <c r="B38" s="339"/>
      <c r="C38" s="14" t="s">
        <v>124</v>
      </c>
      <c r="D38" s="338"/>
      <c r="E38" s="337"/>
      <c r="F38" s="327"/>
      <c r="G38" s="337"/>
      <c r="H38" s="336"/>
      <c r="I38" s="466"/>
      <c r="J38" s="334" t="e">
        <f>SUM(J32:J37)</f>
        <v>#REF!</v>
      </c>
      <c r="K38" s="333"/>
      <c r="L38" s="535"/>
      <c r="M38" s="534"/>
      <c r="N38" s="535"/>
      <c r="O38" s="534"/>
      <c r="P38" s="583"/>
      <c r="Q38" s="534"/>
      <c r="R38" s="533"/>
      <c r="S38" s="532"/>
      <c r="T38" s="510" t="s">
        <v>19</v>
      </c>
      <c r="U38" s="330">
        <f>IFERROR(AVERAGE(U32:U37),0)</f>
        <v>0</v>
      </c>
      <c r="V38" s="329">
        <f>IFERROR((0+V32*J32+V33*J33+V34*J34+V35*J35+V36*J36+V37*J37)/J38,0)</f>
        <v>0</v>
      </c>
      <c r="W38" s="328"/>
      <c r="X38" s="327"/>
      <c r="Y38" s="326"/>
      <c r="Z38" s="326"/>
      <c r="AA38" s="325"/>
      <c r="AB38" s="324"/>
      <c r="AC38" s="716"/>
      <c r="AD38" s="907"/>
      <c r="AE38" s="341"/>
      <c r="AF38" s="341"/>
      <c r="AG38" s="341"/>
      <c r="AH38" s="341"/>
      <c r="AI38" s="341"/>
      <c r="AJ38" s="908"/>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row>
    <row r="39" spans="1:103" s="288" customFormat="1" ht="25.5" customHeight="1">
      <c r="A39" s="465"/>
      <c r="B39" s="464"/>
      <c r="C39" s="463"/>
      <c r="D39" s="463"/>
      <c r="E39" s="462"/>
      <c r="F39" s="451"/>
      <c r="G39" s="462"/>
      <c r="H39" s="461"/>
      <c r="I39" s="460"/>
      <c r="J39" s="451"/>
      <c r="K39" s="459"/>
      <c r="L39" s="581"/>
      <c r="M39" s="582"/>
      <c r="N39" s="581"/>
      <c r="O39" s="582"/>
      <c r="P39" s="581"/>
      <c r="Q39" s="582"/>
      <c r="R39" s="581"/>
      <c r="S39" s="580"/>
      <c r="T39" s="553" t="s">
        <v>20</v>
      </c>
      <c r="U39" s="454" t="str">
        <f>IF(U38&gt;0.9,"Sangat Tinggi",IF(U38&gt;0.75,"Tinggi",IF(U38&gt;0.65,"Sedang",IF(U38&gt;0.5,"Rendah","Sangat Rendah"))))</f>
        <v>Sangat Rendah</v>
      </c>
      <c r="V39" s="453" t="str">
        <f>IF(V38&gt;0.9,"Sangat Tinggi",IF(V38&gt;0.75,"Tinggi",IF(V38&gt;0.65,"Sedang",IF(V38&gt;0.5,"Rendah","Sangat Rendah"))))</f>
        <v>Sangat Rendah</v>
      </c>
      <c r="W39" s="452"/>
      <c r="X39" s="451"/>
      <c r="Y39" s="450"/>
      <c r="Z39" s="450"/>
      <c r="AA39" s="449"/>
      <c r="AB39" s="448"/>
      <c r="AC39" s="716"/>
      <c r="AD39" s="907"/>
      <c r="AE39" s="341"/>
      <c r="AF39" s="341"/>
      <c r="AG39" s="341"/>
      <c r="AH39" s="341"/>
      <c r="AI39" s="341"/>
      <c r="AJ39" s="908"/>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c r="CW39" s="341"/>
      <c r="CX39" s="341"/>
      <c r="CY39" s="341"/>
    </row>
    <row r="40" spans="1:103" s="802" customFormat="1" ht="52.5" customHeight="1">
      <c r="A40" s="804">
        <v>6</v>
      </c>
      <c r="B40" s="788"/>
      <c r="C40" s="729" t="s">
        <v>35</v>
      </c>
      <c r="D40" s="859" t="s">
        <v>337</v>
      </c>
      <c r="E40" s="806"/>
      <c r="F40" s="807">
        <v>0</v>
      </c>
      <c r="G40" s="806"/>
      <c r="H40" s="807"/>
      <c r="I40" s="860">
        <f>'[6]DATA REALISASI MONEV INTERNAL'!F94</f>
        <v>100</v>
      </c>
      <c r="J40" s="809" t="e">
        <f>SUM(J41:J42)</f>
        <v>#REF!</v>
      </c>
      <c r="K40" s="832">
        <f>SUM(K42:K42)/SUM($I$42:$I$42)*100</f>
        <v>0</v>
      </c>
      <c r="L40" s="809" t="e">
        <f>SUM(L42:L42)</f>
        <v>#REF!</v>
      </c>
      <c r="M40" s="832"/>
      <c r="N40" s="809"/>
      <c r="O40" s="832"/>
      <c r="P40" s="809"/>
      <c r="Q40" s="832"/>
      <c r="R40" s="809"/>
      <c r="S40" s="822"/>
      <c r="T40" s="809"/>
      <c r="U40" s="861"/>
      <c r="V40" s="796"/>
      <c r="W40" s="816"/>
      <c r="X40" s="817"/>
      <c r="Y40" s="818"/>
      <c r="Z40" s="819"/>
      <c r="AA40" s="820"/>
      <c r="AB40" s="821"/>
      <c r="AC40" s="716"/>
      <c r="AD40" s="907"/>
      <c r="AE40" s="341"/>
      <c r="AF40" s="341"/>
      <c r="AG40" s="341"/>
      <c r="AH40" s="341"/>
      <c r="AI40" s="341"/>
      <c r="AJ40" s="908"/>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c r="CW40" s="341"/>
      <c r="CX40" s="341"/>
      <c r="CY40" s="341"/>
    </row>
    <row r="41" spans="1:103" s="288" customFormat="1" ht="33.75" customHeight="1">
      <c r="A41" s="481">
        <v>16</v>
      </c>
      <c r="B41" s="480"/>
      <c r="C41" s="14" t="s">
        <v>424</v>
      </c>
      <c r="D41" s="14" t="s">
        <v>435</v>
      </c>
      <c r="E41" s="470"/>
      <c r="F41" s="477"/>
      <c r="G41" s="470"/>
      <c r="H41" s="477"/>
      <c r="I41" s="475">
        <v>1</v>
      </c>
      <c r="J41" s="516" t="e">
        <f>#REF!</f>
        <v>#REF!</v>
      </c>
      <c r="K41" s="538">
        <v>0</v>
      </c>
      <c r="L41" s="4" t="e">
        <f>#REF!</f>
        <v>#REF!</v>
      </c>
      <c r="M41" s="475"/>
      <c r="N41" s="674"/>
      <c r="O41" s="538"/>
      <c r="P41" s="353"/>
      <c r="Q41" s="538"/>
      <c r="R41" s="353"/>
      <c r="S41" s="474"/>
      <c r="T41" s="671" t="e">
        <f t="shared" ref="T41:T42" si="6">L41</f>
        <v>#REF!</v>
      </c>
      <c r="U41" s="472"/>
      <c r="V41" s="471"/>
      <c r="W41" s="470"/>
      <c r="X41" s="469"/>
      <c r="Y41" s="345"/>
      <c r="Z41" s="344"/>
      <c r="AA41" s="468"/>
      <c r="AB41" s="467"/>
      <c r="AC41" s="716"/>
      <c r="AD41" s="907">
        <v>0</v>
      </c>
      <c r="AE41" s="341"/>
      <c r="AF41" s="341"/>
      <c r="AG41" s="341"/>
      <c r="AH41" s="341"/>
      <c r="AI41" s="341"/>
      <c r="AJ41" s="908"/>
      <c r="AK41" s="341"/>
      <c r="AL41" s="341"/>
      <c r="AM41" s="341"/>
      <c r="AN41" s="341"/>
      <c r="AO41" s="341"/>
      <c r="AP41" s="915" t="e">
        <f>(J41-T41-AD41)</f>
        <v>#REF!</v>
      </c>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row>
    <row r="42" spans="1:103" s="288" customFormat="1" ht="33.75" customHeight="1">
      <c r="A42" s="481">
        <v>17</v>
      </c>
      <c r="B42" s="480"/>
      <c r="C42" s="14" t="s">
        <v>436</v>
      </c>
      <c r="D42" s="14" t="s">
        <v>125</v>
      </c>
      <c r="E42" s="470"/>
      <c r="F42" s="477"/>
      <c r="G42" s="470"/>
      <c r="H42" s="477"/>
      <c r="I42" s="475">
        <v>2</v>
      </c>
      <c r="J42" s="516" t="e">
        <f>#REF!</f>
        <v>#REF!</v>
      </c>
      <c r="K42" s="538">
        <v>0</v>
      </c>
      <c r="L42" s="4" t="e">
        <f>#REF!</f>
        <v>#REF!</v>
      </c>
      <c r="M42" s="475"/>
      <c r="N42" s="353"/>
      <c r="O42" s="538"/>
      <c r="P42" s="353"/>
      <c r="Q42" s="538"/>
      <c r="R42" s="353"/>
      <c r="S42" s="474"/>
      <c r="T42" s="671" t="e">
        <f t="shared" si="6"/>
        <v>#REF!</v>
      </c>
      <c r="U42" s="472"/>
      <c r="V42" s="471"/>
      <c r="W42" s="470"/>
      <c r="X42" s="469"/>
      <c r="Y42" s="345"/>
      <c r="Z42" s="344"/>
      <c r="AA42" s="468"/>
      <c r="AB42" s="467"/>
      <c r="AC42" s="716"/>
      <c r="AD42" s="907">
        <v>0</v>
      </c>
      <c r="AE42" s="341"/>
      <c r="AF42" s="341"/>
      <c r="AG42" s="341"/>
      <c r="AH42" s="341"/>
      <c r="AI42" s="341"/>
      <c r="AJ42" s="908"/>
      <c r="AK42" s="341"/>
      <c r="AL42" s="341"/>
      <c r="AM42" s="341"/>
      <c r="AN42" s="341"/>
      <c r="AO42" s="341"/>
      <c r="AP42" s="915" t="e">
        <f>(J42-T42-AD42)</f>
        <v>#REF!</v>
      </c>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c r="CW42" s="341"/>
      <c r="CX42" s="341"/>
      <c r="CY42" s="341"/>
    </row>
    <row r="43" spans="1:103" s="288" customFormat="1" ht="23.15" customHeight="1">
      <c r="A43" s="340"/>
      <c r="B43" s="339"/>
      <c r="C43" s="338"/>
      <c r="D43" s="338"/>
      <c r="E43" s="337"/>
      <c r="F43" s="327"/>
      <c r="G43" s="337"/>
      <c r="H43" s="336"/>
      <c r="I43" s="466"/>
      <c r="J43" s="334" t="e">
        <f>SUM(J41:J42)</f>
        <v>#REF!</v>
      </c>
      <c r="K43" s="579"/>
      <c r="L43" s="578"/>
      <c r="M43" s="577"/>
      <c r="N43" s="578"/>
      <c r="O43" s="577"/>
      <c r="P43" s="578"/>
      <c r="Q43" s="577"/>
      <c r="R43" s="576"/>
      <c r="S43" s="575"/>
      <c r="T43" s="510" t="s">
        <v>19</v>
      </c>
      <c r="U43" s="330">
        <f>IFERROR(AVERAGE(U42:U42),0)</f>
        <v>0</v>
      </c>
      <c r="V43" s="329">
        <f>IFERROR((0+V42*J42+#REF!*#REF!)/J43,0)</f>
        <v>0</v>
      </c>
      <c r="W43" s="328"/>
      <c r="X43" s="327"/>
      <c r="Y43" s="326"/>
      <c r="Z43" s="326"/>
      <c r="AA43" s="325"/>
      <c r="AB43" s="324"/>
      <c r="AC43" s="716"/>
      <c r="AD43" s="907"/>
      <c r="AE43" s="341"/>
      <c r="AF43" s="914" t="e">
        <f>J43</f>
        <v>#REF!</v>
      </c>
      <c r="AG43" s="445" t="e">
        <f>J43*U43</f>
        <v>#REF!</v>
      </c>
      <c r="AH43" s="445" t="e">
        <f>J43*V43</f>
        <v>#REF!</v>
      </c>
      <c r="AI43" s="341"/>
      <c r="AJ43" s="908"/>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c r="CW43" s="341"/>
      <c r="CX43" s="341"/>
      <c r="CY43" s="341"/>
    </row>
    <row r="44" spans="1:103" s="288" customFormat="1" ht="25.5" customHeight="1">
      <c r="A44" s="465"/>
      <c r="B44" s="464"/>
      <c r="C44" s="463"/>
      <c r="D44" s="463"/>
      <c r="E44" s="462"/>
      <c r="F44" s="451"/>
      <c r="G44" s="462"/>
      <c r="H44" s="461"/>
      <c r="I44" s="460"/>
      <c r="J44" s="451"/>
      <c r="K44" s="574"/>
      <c r="L44" s="572"/>
      <c r="M44" s="573"/>
      <c r="N44" s="572"/>
      <c r="O44" s="573"/>
      <c r="P44" s="572"/>
      <c r="Q44" s="573"/>
      <c r="R44" s="572"/>
      <c r="S44" s="571"/>
      <c r="T44" s="553" t="s">
        <v>20</v>
      </c>
      <c r="U44" s="454" t="str">
        <f>IF(U43&gt;0.9,"Sangat Tinggi",IF(U43&gt;0.75,"Tinggi",IF(U43&gt;0.65,"Sedang",IF(U43&gt;0.5,"Rendah","Sangat Rendah"))))</f>
        <v>Sangat Rendah</v>
      </c>
      <c r="V44" s="453" t="str">
        <f>IF(V43&gt;0.9,"Sangat Tinggi",IF(V43&gt;0.75,"Tinggi",IF(V43&gt;0.65,"Sedang",IF(V43&gt;0.5,"Rendah","Sangat Rendah"))))</f>
        <v>Sangat Rendah</v>
      </c>
      <c r="W44" s="452"/>
      <c r="X44" s="451"/>
      <c r="Y44" s="450"/>
      <c r="Z44" s="450"/>
      <c r="AA44" s="449"/>
      <c r="AB44" s="448"/>
      <c r="AC44" s="716"/>
      <c r="AD44" s="907"/>
      <c r="AE44" s="341"/>
      <c r="AF44" s="341"/>
      <c r="AG44" s="341"/>
      <c r="AH44" s="341"/>
      <c r="AI44" s="341"/>
      <c r="AJ44" s="908"/>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row>
    <row r="45" spans="1:103" s="802" customFormat="1" ht="52.5" customHeight="1">
      <c r="A45" s="804">
        <v>7</v>
      </c>
      <c r="B45" s="788"/>
      <c r="C45" s="729" t="s">
        <v>126</v>
      </c>
      <c r="D45" s="805" t="s">
        <v>336</v>
      </c>
      <c r="E45" s="806"/>
      <c r="F45" s="807">
        <v>0</v>
      </c>
      <c r="G45" s="806"/>
      <c r="H45" s="807"/>
      <c r="I45" s="792">
        <f>'[6]DATA REALISASI MONEV INTERNAL'!F99</f>
        <v>100</v>
      </c>
      <c r="J45" s="862">
        <f>SUM(J46:J48)</f>
        <v>155899820</v>
      </c>
      <c r="K45" s="863" t="e">
        <f>(SUM(K46:K48)+(#REF!/4))/SUM($I$46:$I$48)*100</f>
        <v>#REF!</v>
      </c>
      <c r="L45" s="811">
        <f>SUM(L46:L48)</f>
        <v>22463122</v>
      </c>
      <c r="M45" s="864" t="e">
        <f>(SUM(M46:M48)+(#REF!/4))/SUM($I$46:$I$48)*100</f>
        <v>#REF!</v>
      </c>
      <c r="N45" s="811">
        <f>SUM(N46:N48)</f>
        <v>0</v>
      </c>
      <c r="O45" s="864" t="e">
        <f>(SUM(O46:O48)+(#REF!/4))/SUM($I$46:$I$48)*100</f>
        <v>#REF!</v>
      </c>
      <c r="P45" s="811">
        <f>SUM(P46:P48)</f>
        <v>0</v>
      </c>
      <c r="Q45" s="864" t="e">
        <f>(SUM(Q46:Q48)+(#REF!/4))/SUM($I$46:$I$48)*100</f>
        <v>#REF!</v>
      </c>
      <c r="R45" s="812">
        <f>SUM(R46:R48)</f>
        <v>0</v>
      </c>
      <c r="S45" s="822" t="e">
        <f>(K45+M45+O45+Q45)</f>
        <v>#REF!</v>
      </c>
      <c r="T45" s="812">
        <f>SUM(T46:T48)</f>
        <v>22463122</v>
      </c>
      <c r="U45" s="861" t="e">
        <f>S45/I45</f>
        <v>#REF!</v>
      </c>
      <c r="V45" s="796">
        <f>T45/J45</f>
        <v>0.14408690144735253</v>
      </c>
      <c r="W45" s="816" t="e">
        <f>S45+G45</f>
        <v>#REF!</v>
      </c>
      <c r="X45" s="817">
        <f>T45+H45</f>
        <v>22463122</v>
      </c>
      <c r="Y45" s="818" t="e">
        <f>W45/E45</f>
        <v>#REF!</v>
      </c>
      <c r="Z45" s="819" t="e">
        <f>X45/F45</f>
        <v>#DIV/0!</v>
      </c>
      <c r="AA45" s="820"/>
      <c r="AB45" s="821"/>
      <c r="AC45" s="716"/>
      <c r="AD45" s="907"/>
      <c r="AE45" s="341"/>
      <c r="AF45" s="341"/>
      <c r="AG45" s="341"/>
      <c r="AH45" s="341"/>
      <c r="AI45" s="341"/>
      <c r="AJ45" s="908"/>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c r="CW45" s="341"/>
      <c r="CX45" s="341"/>
      <c r="CY45" s="341"/>
    </row>
    <row r="46" spans="1:103" s="288" customFormat="1" ht="32.25" customHeight="1">
      <c r="A46" s="377">
        <v>19</v>
      </c>
      <c r="B46" s="376"/>
      <c r="C46" s="14" t="s">
        <v>127</v>
      </c>
      <c r="D46" s="570" t="s">
        <v>366</v>
      </c>
      <c r="E46" s="366"/>
      <c r="F46" s="373"/>
      <c r="G46" s="366"/>
      <c r="H46" s="373"/>
      <c r="I46" s="569">
        <v>900</v>
      </c>
      <c r="J46" s="4">
        <v>14139000</v>
      </c>
      <c r="K46" s="502">
        <v>150</v>
      </c>
      <c r="L46" s="4">
        <v>0</v>
      </c>
      <c r="M46" s="502"/>
      <c r="N46" s="371"/>
      <c r="O46" s="502"/>
      <c r="P46" s="371"/>
      <c r="Q46" s="502"/>
      <c r="R46" s="371"/>
      <c r="S46" s="568"/>
      <c r="T46" s="671">
        <f t="shared" ref="T46:T48" si="7">L46</f>
        <v>0</v>
      </c>
      <c r="U46" s="368"/>
      <c r="V46" s="367"/>
      <c r="W46" s="366"/>
      <c r="X46" s="365"/>
      <c r="Y46" s="364"/>
      <c r="Z46" s="363"/>
      <c r="AA46" s="362"/>
      <c r="AB46" s="361"/>
      <c r="AC46" s="716"/>
      <c r="AD46" s="907">
        <v>170000</v>
      </c>
      <c r="AE46" s="341"/>
      <c r="AF46" s="341"/>
      <c r="AG46" s="341"/>
      <c r="AH46" s="341"/>
      <c r="AI46" s="341"/>
      <c r="AJ46" s="908"/>
      <c r="AK46" s="341"/>
      <c r="AL46" s="341"/>
      <c r="AM46" s="341"/>
      <c r="AN46" s="341"/>
      <c r="AO46" s="341"/>
      <c r="AP46" s="915">
        <f>(J46-T46-AD46)</f>
        <v>13969000</v>
      </c>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c r="CW46" s="341"/>
      <c r="CX46" s="341"/>
      <c r="CY46" s="341"/>
    </row>
    <row r="47" spans="1:103" s="288" customFormat="1" ht="40.5" customHeight="1">
      <c r="A47" s="360">
        <v>20</v>
      </c>
      <c r="B47" s="359"/>
      <c r="C47" s="14" t="s">
        <v>128</v>
      </c>
      <c r="D47" s="548" t="s">
        <v>335</v>
      </c>
      <c r="E47" s="347"/>
      <c r="F47" s="356"/>
      <c r="G47" s="347"/>
      <c r="H47" s="356"/>
      <c r="I47" s="554">
        <v>36</v>
      </c>
      <c r="J47" s="4">
        <v>20800820</v>
      </c>
      <c r="K47" s="537">
        <v>6</v>
      </c>
      <c r="L47" s="684">
        <v>4463122</v>
      </c>
      <c r="M47" s="537"/>
      <c r="N47" s="547"/>
      <c r="O47" s="537"/>
      <c r="P47" s="547"/>
      <c r="Q47" s="537"/>
      <c r="R47" s="547"/>
      <c r="S47" s="567"/>
      <c r="T47" s="671">
        <f t="shared" si="7"/>
        <v>4463122</v>
      </c>
      <c r="U47" s="561"/>
      <c r="V47" s="348"/>
      <c r="W47" s="347"/>
      <c r="X47" s="346"/>
      <c r="Y47" s="542"/>
      <c r="Z47" s="541"/>
      <c r="AA47" s="343"/>
      <c r="AB47" s="342"/>
      <c r="AC47" s="716"/>
      <c r="AD47" s="907">
        <v>10742954</v>
      </c>
      <c r="AE47" s="341"/>
      <c r="AF47" s="341"/>
      <c r="AG47" s="341"/>
      <c r="AH47" s="341"/>
      <c r="AI47" s="341"/>
      <c r="AJ47" s="908"/>
      <c r="AK47" s="341"/>
      <c r="AL47" s="341"/>
      <c r="AM47" s="341"/>
      <c r="AN47" s="341"/>
      <c r="AO47" s="341"/>
      <c r="AP47" s="915">
        <f>(J47-T47-AD47)</f>
        <v>5594744</v>
      </c>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c r="CW47" s="341"/>
      <c r="CX47" s="341"/>
      <c r="CY47" s="341"/>
    </row>
    <row r="48" spans="1:103" s="288" customFormat="1" ht="40.5" customHeight="1">
      <c r="A48" s="566">
        <v>21</v>
      </c>
      <c r="B48" s="565"/>
      <c r="C48" s="14" t="s">
        <v>130</v>
      </c>
      <c r="D48" s="564" t="s">
        <v>367</v>
      </c>
      <c r="E48" s="560"/>
      <c r="F48" s="563"/>
      <c r="G48" s="560"/>
      <c r="H48" s="563"/>
      <c r="I48" s="554">
        <v>3</v>
      </c>
      <c r="J48" s="4">
        <v>120960000</v>
      </c>
      <c r="K48" s="537">
        <v>3</v>
      </c>
      <c r="L48" s="678">
        <v>18000000</v>
      </c>
      <c r="M48" s="537"/>
      <c r="N48" s="675"/>
      <c r="O48" s="537"/>
      <c r="P48" s="547"/>
      <c r="Q48" s="537"/>
      <c r="R48" s="547"/>
      <c r="S48" s="562"/>
      <c r="T48" s="671">
        <f t="shared" si="7"/>
        <v>18000000</v>
      </c>
      <c r="U48" s="561"/>
      <c r="V48" s="348"/>
      <c r="W48" s="560"/>
      <c r="X48" s="559"/>
      <c r="Y48" s="558"/>
      <c r="Z48" s="557"/>
      <c r="AA48" s="556"/>
      <c r="AB48" s="555"/>
      <c r="AC48" s="716"/>
      <c r="AD48" s="907">
        <v>1800000</v>
      </c>
      <c r="AE48" s="341"/>
      <c r="AF48" s="341"/>
      <c r="AG48" s="341"/>
      <c r="AH48" s="341"/>
      <c r="AI48" s="341"/>
      <c r="AJ48" s="908"/>
      <c r="AK48" s="341"/>
      <c r="AL48" s="341"/>
      <c r="AM48" s="341"/>
      <c r="AN48" s="341"/>
      <c r="AO48" s="341"/>
      <c r="AP48" s="915">
        <f>(J48-T48-AD48)</f>
        <v>101160000</v>
      </c>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c r="BT48" s="341"/>
      <c r="BU48" s="341"/>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c r="CW48" s="341"/>
      <c r="CX48" s="341"/>
      <c r="CY48" s="341"/>
    </row>
    <row r="49" spans="1:103" s="288" customFormat="1" ht="23.15" customHeight="1">
      <c r="A49" s="340"/>
      <c r="B49" s="339"/>
      <c r="C49" s="338"/>
      <c r="D49" s="338"/>
      <c r="E49" s="337"/>
      <c r="F49" s="327"/>
      <c r="G49" s="337"/>
      <c r="H49" s="336"/>
      <c r="I49" s="466"/>
      <c r="J49" s="334">
        <f>SUM(J46:J48)</f>
        <v>155899820</v>
      </c>
      <c r="K49" s="333"/>
      <c r="L49" s="332"/>
      <c r="M49" s="407"/>
      <c r="N49" s="332"/>
      <c r="O49" s="407"/>
      <c r="P49" s="332"/>
      <c r="Q49" s="407"/>
      <c r="R49" s="406"/>
      <c r="S49" s="405"/>
      <c r="T49" s="510" t="s">
        <v>19</v>
      </c>
      <c r="U49" s="330">
        <f>IFERROR(AVERAGE(U46:U48),0)</f>
        <v>0</v>
      </c>
      <c r="V49" s="329">
        <f>IFERROR((0+V46*J46+V47*J47+V48*J48+#REF!*#REF!)/J49,0)</f>
        <v>0</v>
      </c>
      <c r="W49" s="328"/>
      <c r="X49" s="327"/>
      <c r="Y49" s="326"/>
      <c r="Z49" s="326"/>
      <c r="AA49" s="325"/>
      <c r="AB49" s="324"/>
      <c r="AC49" s="716"/>
      <c r="AD49" s="907"/>
      <c r="AE49" s="341"/>
      <c r="AF49" s="341"/>
      <c r="AG49" s="341"/>
      <c r="AH49" s="341"/>
      <c r="AI49" s="341"/>
      <c r="AJ49" s="908"/>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row>
    <row r="50" spans="1:103" s="288" customFormat="1" ht="25.5" customHeight="1">
      <c r="A50" s="465"/>
      <c r="B50" s="464"/>
      <c r="C50" s="463"/>
      <c r="D50" s="463"/>
      <c r="E50" s="462"/>
      <c r="F50" s="451"/>
      <c r="G50" s="462"/>
      <c r="H50" s="461"/>
      <c r="I50" s="460"/>
      <c r="J50" s="451"/>
      <c r="K50" s="459"/>
      <c r="L50" s="457"/>
      <c r="M50" s="458"/>
      <c r="N50" s="457"/>
      <c r="O50" s="458"/>
      <c r="P50" s="457"/>
      <c r="Q50" s="458"/>
      <c r="R50" s="457"/>
      <c r="S50" s="456"/>
      <c r="T50" s="553" t="s">
        <v>20</v>
      </c>
      <c r="U50" s="454" t="str">
        <f>IF(U49&gt;0.9,"Sangat Tinggi",IF(U49&gt;0.75,"Tinggi",IF(U49&gt;0.65,"Sedang",IF(U49&gt;0.5,"Rendah","Sangat Rendah"))))</f>
        <v>Sangat Rendah</v>
      </c>
      <c r="V50" s="453" t="str">
        <f>IF(V49&gt;0.9,"Sangat Tinggi",IF(V49&gt;0.75,"Tinggi",IF(V49&gt;0.65,"Sedang",IF(V49&gt;0.5,"Rendah","Sangat Rendah"))))</f>
        <v>Sangat Rendah</v>
      </c>
      <c r="W50" s="452"/>
      <c r="X50" s="451"/>
      <c r="Y50" s="450"/>
      <c r="Z50" s="450"/>
      <c r="AA50" s="449"/>
      <c r="AB50" s="448"/>
      <c r="AC50" s="716"/>
      <c r="AD50" s="907"/>
      <c r="AE50" s="341"/>
      <c r="AF50" s="341"/>
      <c r="AG50" s="341"/>
      <c r="AH50" s="341"/>
      <c r="AI50" s="341"/>
      <c r="AJ50" s="908"/>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1"/>
      <c r="BR50" s="341"/>
      <c r="BS50" s="341"/>
      <c r="BT50" s="341"/>
      <c r="BU50" s="341"/>
      <c r="BV50" s="341"/>
      <c r="BW50" s="341"/>
      <c r="BX50" s="341"/>
      <c r="BY50" s="341"/>
      <c r="BZ50" s="341"/>
      <c r="CA50" s="341"/>
      <c r="CB50" s="341"/>
      <c r="CC50" s="341"/>
      <c r="CD50" s="341"/>
      <c r="CE50" s="341"/>
      <c r="CF50" s="341"/>
      <c r="CG50" s="341"/>
      <c r="CH50" s="341"/>
      <c r="CI50" s="341"/>
      <c r="CJ50" s="341"/>
      <c r="CK50" s="341"/>
      <c r="CL50" s="341"/>
      <c r="CM50" s="341"/>
      <c r="CN50" s="341"/>
      <c r="CO50" s="341"/>
      <c r="CP50" s="341"/>
      <c r="CQ50" s="341"/>
      <c r="CR50" s="341"/>
      <c r="CS50" s="341"/>
      <c r="CT50" s="341"/>
      <c r="CU50" s="341"/>
      <c r="CV50" s="341"/>
      <c r="CW50" s="341"/>
      <c r="CX50" s="341"/>
      <c r="CY50" s="341"/>
    </row>
    <row r="51" spans="1:103" s="802" customFormat="1" ht="51" customHeight="1">
      <c r="A51" s="804">
        <v>8</v>
      </c>
      <c r="B51" s="788"/>
      <c r="C51" s="729" t="s">
        <v>131</v>
      </c>
      <c r="D51" s="865" t="s">
        <v>334</v>
      </c>
      <c r="E51" s="806"/>
      <c r="F51" s="807">
        <v>0</v>
      </c>
      <c r="G51" s="806"/>
      <c r="H51" s="807"/>
      <c r="I51" s="866">
        <f>'[6]DATA REALISASI MONEV INTERNAL'!F116</f>
        <v>100</v>
      </c>
      <c r="J51" s="809" t="e">
        <f>SUM(J52:J54)</f>
        <v>#REF!</v>
      </c>
      <c r="K51" s="810">
        <f>(K52+K53+K54)/SUM($I$52:$I$54)*100</f>
        <v>22.222222222222221</v>
      </c>
      <c r="L51" s="811">
        <f>SUM(L52:L54)</f>
        <v>6203562</v>
      </c>
      <c r="M51" s="810">
        <f>(M52+M53+M54)/SUM($I$52:$I$54)*100</f>
        <v>0</v>
      </c>
      <c r="N51" s="811">
        <f>SUM(N52:N54)</f>
        <v>0</v>
      </c>
      <c r="O51" s="810">
        <f>(O52+O53+O54)/SUM($I$52:$I$54)*100</f>
        <v>0</v>
      </c>
      <c r="P51" s="811">
        <f>SUM(P52:P54)</f>
        <v>0</v>
      </c>
      <c r="Q51" s="810">
        <f>(Q52+Q53+Q54)/SUM($I$52:$I$54)*100</f>
        <v>0</v>
      </c>
      <c r="R51" s="812">
        <f>SUM(R52:R54)</f>
        <v>0</v>
      </c>
      <c r="S51" s="822">
        <f>IFERROR((K51+M51+O51+Q51),"")</f>
        <v>22.222222222222221</v>
      </c>
      <c r="T51" s="812">
        <f>SUM(T52:T54)</f>
        <v>4243562</v>
      </c>
      <c r="U51" s="861">
        <f>S51/I51</f>
        <v>0.22222222222222221</v>
      </c>
      <c r="V51" s="796" t="e">
        <f>T51/J51</f>
        <v>#REF!</v>
      </c>
      <c r="W51" s="816">
        <f>S51+G51</f>
        <v>22.222222222222221</v>
      </c>
      <c r="X51" s="817">
        <f>T51+H51</f>
        <v>4243562</v>
      </c>
      <c r="Y51" s="818" t="e">
        <f>W51/E51</f>
        <v>#DIV/0!</v>
      </c>
      <c r="Z51" s="819" t="e">
        <f>X51/F51</f>
        <v>#DIV/0!</v>
      </c>
      <c r="AA51" s="820"/>
      <c r="AB51" s="821"/>
      <c r="AC51" s="716"/>
      <c r="AD51" s="907"/>
      <c r="AE51" s="604" t="e">
        <f>T51/J51</f>
        <v>#REF!</v>
      </c>
      <c r="AF51" s="341"/>
      <c r="AG51" s="341"/>
      <c r="AH51" s="341"/>
      <c r="AI51" s="341"/>
      <c r="AJ51" s="908"/>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1"/>
      <c r="BR51" s="341"/>
      <c r="BS51" s="341"/>
      <c r="BT51" s="341"/>
      <c r="BU51" s="341"/>
      <c r="BV51" s="341"/>
      <c r="BW51" s="341"/>
      <c r="BX51" s="341"/>
      <c r="BY51" s="341"/>
      <c r="BZ51" s="341"/>
      <c r="CA51" s="341"/>
      <c r="CB51" s="341"/>
      <c r="CC51" s="341"/>
      <c r="CD51" s="341"/>
      <c r="CE51" s="341"/>
      <c r="CF51" s="341"/>
      <c r="CG51" s="341"/>
      <c r="CH51" s="341"/>
      <c r="CI51" s="341"/>
      <c r="CJ51" s="341"/>
      <c r="CK51" s="341"/>
      <c r="CL51" s="341"/>
      <c r="CM51" s="341"/>
      <c r="CN51" s="341"/>
      <c r="CO51" s="341"/>
      <c r="CP51" s="341"/>
      <c r="CQ51" s="341"/>
      <c r="CR51" s="341"/>
      <c r="CS51" s="341"/>
      <c r="CT51" s="341"/>
      <c r="CU51" s="341"/>
      <c r="CV51" s="341"/>
      <c r="CW51" s="341"/>
      <c r="CX51" s="341"/>
      <c r="CY51" s="341"/>
    </row>
    <row r="52" spans="1:103" s="288" customFormat="1" ht="59.15" customHeight="1">
      <c r="A52" s="377">
        <v>23</v>
      </c>
      <c r="B52" s="376"/>
      <c r="C52" s="14" t="s">
        <v>132</v>
      </c>
      <c r="D52" s="551" t="s">
        <v>333</v>
      </c>
      <c r="E52" s="366"/>
      <c r="F52" s="373"/>
      <c r="G52" s="366"/>
      <c r="H52" s="373"/>
      <c r="I52" s="503">
        <v>4</v>
      </c>
      <c r="J52" s="550" t="e">
        <f>#REF!</f>
        <v>#REF!</v>
      </c>
      <c r="K52" s="502">
        <v>1</v>
      </c>
      <c r="L52" s="679">
        <v>4243562</v>
      </c>
      <c r="M52" s="502"/>
      <c r="N52" s="371"/>
      <c r="O52" s="502"/>
      <c r="P52" s="371"/>
      <c r="Q52" s="502"/>
      <c r="R52" s="371"/>
      <c r="S52" s="351"/>
      <c r="T52" s="671">
        <f>L52</f>
        <v>4243562</v>
      </c>
      <c r="U52" s="549"/>
      <c r="V52" s="367"/>
      <c r="W52" s="366"/>
      <c r="X52" s="365"/>
      <c r="Y52" s="364"/>
      <c r="Z52" s="363"/>
      <c r="AA52" s="362"/>
      <c r="AB52" s="361"/>
      <c r="AC52" s="716"/>
      <c r="AD52" s="907">
        <v>274000</v>
      </c>
      <c r="AE52" s="341"/>
      <c r="AF52" s="341"/>
      <c r="AG52" s="341"/>
      <c r="AH52" s="341"/>
      <c r="AI52" s="341"/>
      <c r="AJ52" s="908"/>
      <c r="AK52" s="341"/>
      <c r="AL52" s="341"/>
      <c r="AM52" s="341"/>
      <c r="AN52" s="341"/>
      <c r="AO52" s="341"/>
      <c r="AP52" s="915" t="e">
        <f>(J52-T52-AD52)</f>
        <v>#REF!</v>
      </c>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row>
    <row r="53" spans="1:103" s="288" customFormat="1" ht="31.5" customHeight="1">
      <c r="A53" s="360">
        <v>24</v>
      </c>
      <c r="B53" s="359"/>
      <c r="C53" s="14" t="s">
        <v>133</v>
      </c>
      <c r="D53" s="548" t="s">
        <v>332</v>
      </c>
      <c r="E53" s="347"/>
      <c r="F53" s="356"/>
      <c r="G53" s="347"/>
      <c r="H53" s="356"/>
      <c r="I53" s="546">
        <v>9</v>
      </c>
      <c r="J53" s="550" t="e">
        <f>#REF!</f>
        <v>#REF!</v>
      </c>
      <c r="K53" s="537">
        <v>2</v>
      </c>
      <c r="L53" s="680">
        <v>1960000</v>
      </c>
      <c r="M53" s="537"/>
      <c r="N53" s="675"/>
      <c r="O53" s="537"/>
      <c r="P53" s="547"/>
      <c r="Q53" s="537"/>
      <c r="R53" s="547"/>
      <c r="S53" s="545"/>
      <c r="T53" s="544"/>
      <c r="U53" s="543"/>
      <c r="V53" s="348"/>
      <c r="W53" s="347"/>
      <c r="X53" s="346"/>
      <c r="Y53" s="542"/>
      <c r="Z53" s="541"/>
      <c r="AA53" s="343"/>
      <c r="AB53" s="342"/>
      <c r="AC53" s="716"/>
      <c r="AD53" s="907">
        <v>0</v>
      </c>
      <c r="AE53" s="341"/>
      <c r="AF53" s="341"/>
      <c r="AG53" s="341"/>
      <c r="AH53" s="341"/>
      <c r="AI53" s="341"/>
      <c r="AJ53" s="908"/>
      <c r="AK53" s="341"/>
      <c r="AL53" s="341"/>
      <c r="AM53" s="341"/>
      <c r="AN53" s="341"/>
      <c r="AO53" s="341"/>
      <c r="AP53" s="915" t="e">
        <f>(J53-T53-AD53)</f>
        <v>#REF!</v>
      </c>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1"/>
      <c r="BR53" s="341"/>
      <c r="BS53" s="341"/>
      <c r="BT53" s="341"/>
      <c r="BU53" s="341"/>
      <c r="BV53" s="341"/>
      <c r="BW53" s="341"/>
      <c r="BX53" s="341"/>
      <c r="BY53" s="341"/>
      <c r="BZ53" s="341"/>
      <c r="CA53" s="341"/>
      <c r="CB53" s="341"/>
      <c r="CC53" s="341"/>
      <c r="CD53" s="341"/>
      <c r="CE53" s="341"/>
      <c r="CF53" s="341"/>
      <c r="CG53" s="341"/>
      <c r="CH53" s="341"/>
      <c r="CI53" s="341"/>
      <c r="CJ53" s="341"/>
      <c r="CK53" s="341"/>
      <c r="CL53" s="341"/>
      <c r="CM53" s="341"/>
      <c r="CN53" s="341"/>
      <c r="CO53" s="341"/>
      <c r="CP53" s="341"/>
      <c r="CQ53" s="341"/>
      <c r="CR53" s="341"/>
      <c r="CS53" s="341"/>
      <c r="CT53" s="341"/>
      <c r="CU53" s="341"/>
      <c r="CV53" s="341"/>
      <c r="CW53" s="341"/>
      <c r="CX53" s="341"/>
      <c r="CY53" s="341"/>
    </row>
    <row r="54" spans="1:103" s="288" customFormat="1" ht="45" customHeight="1">
      <c r="A54" s="481">
        <v>25</v>
      </c>
      <c r="B54" s="480"/>
      <c r="C54" s="14" t="s">
        <v>134</v>
      </c>
      <c r="D54" s="539" t="s">
        <v>331</v>
      </c>
      <c r="E54" s="470"/>
      <c r="F54" s="477"/>
      <c r="G54" s="470"/>
      <c r="H54" s="477"/>
      <c r="I54" s="475">
        <v>5</v>
      </c>
      <c r="J54" s="550" t="e">
        <f>#REF!</f>
        <v>#REF!</v>
      </c>
      <c r="K54" s="538">
        <v>1</v>
      </c>
      <c r="L54" s="678">
        <v>0</v>
      </c>
      <c r="M54" s="538"/>
      <c r="N54" s="353"/>
      <c r="O54" s="538"/>
      <c r="P54" s="353"/>
      <c r="Q54" s="538"/>
      <c r="R54" s="353"/>
      <c r="S54" s="537"/>
      <c r="T54" s="473"/>
      <c r="U54" s="472"/>
      <c r="V54" s="471"/>
      <c r="W54" s="470"/>
      <c r="X54" s="469"/>
      <c r="Y54" s="345"/>
      <c r="Z54" s="344"/>
      <c r="AA54" s="468"/>
      <c r="AB54" s="467"/>
      <c r="AC54" s="716"/>
      <c r="AD54" s="907">
        <v>370700</v>
      </c>
      <c r="AE54" s="341"/>
      <c r="AF54" s="341"/>
      <c r="AG54" s="341"/>
      <c r="AH54" s="341"/>
      <c r="AI54" s="341"/>
      <c r="AJ54" s="908"/>
      <c r="AK54" s="341"/>
      <c r="AL54" s="341"/>
      <c r="AM54" s="341"/>
      <c r="AN54" s="341"/>
      <c r="AO54" s="341"/>
      <c r="AP54" s="915" t="e">
        <f>(J54-T54-AD54)</f>
        <v>#REF!</v>
      </c>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c r="BM54" s="341"/>
      <c r="BN54" s="341"/>
      <c r="BO54" s="341"/>
      <c r="BP54" s="341"/>
      <c r="BQ54" s="341"/>
      <c r="BR54" s="341"/>
      <c r="BS54" s="341"/>
      <c r="BT54" s="341"/>
      <c r="BU54" s="341"/>
      <c r="BV54" s="341"/>
      <c r="BW54" s="341"/>
      <c r="BX54" s="341"/>
      <c r="BY54" s="341"/>
      <c r="BZ54" s="341"/>
      <c r="CA54" s="341"/>
      <c r="CB54" s="341"/>
      <c r="CC54" s="341"/>
      <c r="CD54" s="341"/>
      <c r="CE54" s="341"/>
      <c r="CF54" s="341"/>
      <c r="CG54" s="341"/>
      <c r="CH54" s="341"/>
      <c r="CI54" s="341"/>
      <c r="CJ54" s="341"/>
      <c r="CK54" s="341"/>
      <c r="CL54" s="341"/>
      <c r="CM54" s="341"/>
      <c r="CN54" s="341"/>
      <c r="CO54" s="341"/>
      <c r="CP54" s="341"/>
      <c r="CQ54" s="341"/>
      <c r="CR54" s="341"/>
      <c r="CS54" s="341"/>
      <c r="CT54" s="341"/>
      <c r="CU54" s="341"/>
      <c r="CV54" s="341"/>
      <c r="CW54" s="341"/>
      <c r="CX54" s="341"/>
      <c r="CY54" s="341"/>
    </row>
    <row r="55" spans="1:103" s="288" customFormat="1" ht="23.15" customHeight="1">
      <c r="A55" s="340"/>
      <c r="B55" s="339"/>
      <c r="C55" s="338"/>
      <c r="D55" s="338"/>
      <c r="E55" s="337"/>
      <c r="F55" s="327"/>
      <c r="G55" s="337"/>
      <c r="H55" s="336"/>
      <c r="I55" s="466"/>
      <c r="J55" s="334" t="e">
        <f>SUM(J52:J54)</f>
        <v>#REF!</v>
      </c>
      <c r="K55" s="536"/>
      <c r="L55" s="535"/>
      <c r="M55" s="534"/>
      <c r="N55" s="535"/>
      <c r="O55" s="534"/>
      <c r="P55" s="535"/>
      <c r="Q55" s="534"/>
      <c r="R55" s="533"/>
      <c r="S55" s="532"/>
      <c r="T55" s="510" t="s">
        <v>19</v>
      </c>
      <c r="U55" s="330">
        <f>IFERROR(AVERAGE(U52:U54),0)</f>
        <v>0</v>
      </c>
      <c r="V55" s="329">
        <f>IFERROR((0+V52*J52+V53*J53+V54*J54)/J55,0)</f>
        <v>0</v>
      </c>
      <c r="W55" s="328"/>
      <c r="X55" s="327"/>
      <c r="Y55" s="326"/>
      <c r="Z55" s="326"/>
      <c r="AA55" s="325"/>
      <c r="AB55" s="324"/>
      <c r="AC55" s="716"/>
      <c r="AD55" s="907"/>
      <c r="AE55" s="341"/>
      <c r="AF55" s="341"/>
      <c r="AG55" s="341"/>
      <c r="AH55" s="341"/>
      <c r="AI55" s="341"/>
      <c r="AJ55" s="908"/>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c r="CJ55" s="341"/>
      <c r="CK55" s="341"/>
      <c r="CL55" s="341"/>
      <c r="CM55" s="341"/>
      <c r="CN55" s="341"/>
      <c r="CO55" s="341"/>
      <c r="CP55" s="341"/>
      <c r="CQ55" s="341"/>
      <c r="CR55" s="341"/>
      <c r="CS55" s="341"/>
      <c r="CT55" s="341"/>
      <c r="CU55" s="341"/>
      <c r="CV55" s="341"/>
      <c r="CW55" s="341"/>
      <c r="CX55" s="341"/>
      <c r="CY55" s="341"/>
    </row>
    <row r="56" spans="1:103" s="288" customFormat="1" ht="25.5" customHeight="1" thickBot="1">
      <c r="A56" s="323"/>
      <c r="B56" s="322"/>
      <c r="C56" s="321"/>
      <c r="D56" s="321"/>
      <c r="E56" s="320"/>
      <c r="F56" s="310"/>
      <c r="G56" s="320"/>
      <c r="H56" s="319"/>
      <c r="I56" s="509"/>
      <c r="J56" s="310"/>
      <c r="K56" s="531"/>
      <c r="L56" s="529"/>
      <c r="M56" s="530"/>
      <c r="N56" s="529"/>
      <c r="O56" s="530"/>
      <c r="P56" s="529"/>
      <c r="Q56" s="530"/>
      <c r="R56" s="529"/>
      <c r="S56" s="528"/>
      <c r="T56" s="508" t="s">
        <v>20</v>
      </c>
      <c r="U56" s="313" t="str">
        <f>IF(U55&gt;0.9,"Sangat Tinggi",IF(U55&gt;0.75,"Tinggi",IF(U55&gt;0.65,"Sedang",IF(U55&gt;0.5,"Rendah","Sangat Rendah"))))</f>
        <v>Sangat Rendah</v>
      </c>
      <c r="V56" s="312" t="str">
        <f>IF(V55&gt;0.9,"Sangat Tinggi",IF(V55&gt;0.75,"Tinggi",IF(V55&gt;0.65,"Sedang",IF(V55&gt;0.5,"Rendah","Sangat Rendah"))))</f>
        <v>Sangat Rendah</v>
      </c>
      <c r="W56" s="311"/>
      <c r="X56" s="310"/>
      <c r="Y56" s="309"/>
      <c r="Z56" s="309"/>
      <c r="AA56" s="308"/>
      <c r="AB56" s="307"/>
      <c r="AC56" s="716"/>
      <c r="AD56" s="907"/>
      <c r="AE56" s="341"/>
      <c r="AF56" s="341"/>
      <c r="AG56" s="341"/>
      <c r="AH56" s="341"/>
      <c r="AI56" s="341"/>
      <c r="AJ56" s="908"/>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1"/>
      <c r="CI56" s="341"/>
      <c r="CJ56" s="341"/>
      <c r="CK56" s="341"/>
      <c r="CL56" s="341"/>
      <c r="CM56" s="341"/>
      <c r="CN56" s="341"/>
      <c r="CO56" s="341"/>
      <c r="CP56" s="341"/>
      <c r="CQ56" s="341"/>
      <c r="CR56" s="341"/>
      <c r="CS56" s="341"/>
      <c r="CT56" s="341"/>
      <c r="CU56" s="341"/>
      <c r="CV56" s="341"/>
      <c r="CW56" s="341"/>
      <c r="CX56" s="341"/>
      <c r="CY56" s="341"/>
    </row>
    <row r="57" spans="1:103" s="288" customFormat="1" ht="17.25" customHeight="1" thickTop="1" thickBot="1">
      <c r="A57" s="398"/>
      <c r="B57" s="397"/>
      <c r="C57" s="527"/>
      <c r="D57" s="523"/>
      <c r="E57" s="525"/>
      <c r="F57" s="526"/>
      <c r="G57" s="525"/>
      <c r="H57" s="524"/>
      <c r="I57" s="523"/>
      <c r="J57" s="521"/>
      <c r="K57" s="522"/>
      <c r="L57" s="521"/>
      <c r="M57" s="520"/>
      <c r="N57" s="521"/>
      <c r="O57" s="520"/>
      <c r="P57" s="521"/>
      <c r="Q57" s="520"/>
      <c r="R57" s="519"/>
      <c r="S57" s="498"/>
      <c r="T57" s="519"/>
      <c r="U57" s="518"/>
      <c r="V57" s="517"/>
      <c r="W57" s="395"/>
      <c r="X57" s="382"/>
      <c r="Y57" s="381"/>
      <c r="Z57" s="381"/>
      <c r="AA57" s="380"/>
      <c r="AB57" s="379"/>
      <c r="AC57" s="716"/>
      <c r="AD57" s="907"/>
      <c r="AE57" s="341"/>
      <c r="AF57" s="341"/>
      <c r="AG57" s="341"/>
      <c r="AH57" s="341"/>
      <c r="AI57" s="341"/>
      <c r="AJ57" s="908"/>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c r="BM57" s="341"/>
      <c r="BN57" s="341"/>
      <c r="BO57" s="341"/>
      <c r="BP57" s="341"/>
      <c r="BQ57" s="341"/>
      <c r="BR57" s="341"/>
      <c r="BS57" s="341"/>
      <c r="BT57" s="341"/>
      <c r="BU57" s="341"/>
      <c r="BV57" s="341"/>
      <c r="BW57" s="341"/>
      <c r="BX57" s="341"/>
      <c r="BY57" s="341"/>
      <c r="BZ57" s="341"/>
      <c r="CA57" s="341"/>
      <c r="CB57" s="341"/>
      <c r="CC57" s="341"/>
      <c r="CD57" s="341"/>
      <c r="CE57" s="341"/>
      <c r="CF57" s="341"/>
      <c r="CG57" s="341"/>
      <c r="CH57" s="341"/>
      <c r="CI57" s="341"/>
      <c r="CJ57" s="341"/>
      <c r="CK57" s="341"/>
      <c r="CL57" s="341"/>
      <c r="CM57" s="341"/>
      <c r="CN57" s="341"/>
      <c r="CO57" s="341"/>
      <c r="CP57" s="341"/>
      <c r="CQ57" s="341"/>
      <c r="CR57" s="341"/>
      <c r="CS57" s="341"/>
      <c r="CT57" s="341"/>
      <c r="CU57" s="341"/>
      <c r="CV57" s="341"/>
      <c r="CW57" s="341"/>
      <c r="CX57" s="341"/>
      <c r="CY57" s="341"/>
    </row>
    <row r="58" spans="1:103" s="769" customFormat="1" ht="56.25" customHeight="1" thickTop="1" thickBot="1">
      <c r="A58" s="750" t="s">
        <v>330</v>
      </c>
      <c r="B58" s="751"/>
      <c r="C58" s="752" t="s">
        <v>135</v>
      </c>
      <c r="D58" s="753" t="s">
        <v>329</v>
      </c>
      <c r="E58" s="754"/>
      <c r="F58" s="755"/>
      <c r="G58" s="754"/>
      <c r="H58" s="755"/>
      <c r="I58" s="756">
        <v>100</v>
      </c>
      <c r="J58" s="757" t="e">
        <f>J59+J61</f>
        <v>#REF!</v>
      </c>
      <c r="K58" s="758">
        <v>0</v>
      </c>
      <c r="L58" s="757">
        <v>0</v>
      </c>
      <c r="M58" s="758"/>
      <c r="N58" s="759"/>
      <c r="O58" s="758"/>
      <c r="P58" s="757"/>
      <c r="Q58" s="760"/>
      <c r="R58" s="757"/>
      <c r="S58" s="761"/>
      <c r="T58" s="757"/>
      <c r="U58" s="762"/>
      <c r="V58" s="763"/>
      <c r="W58" s="754"/>
      <c r="X58" s="764"/>
      <c r="Y58" s="765"/>
      <c r="Z58" s="766"/>
      <c r="AA58" s="767"/>
      <c r="AB58" s="768"/>
      <c r="AC58" s="716"/>
      <c r="AD58" s="907"/>
      <c r="AE58" s="341"/>
      <c r="AF58" s="341"/>
      <c r="AG58" s="341"/>
      <c r="AH58" s="341"/>
      <c r="AI58" s="341"/>
      <c r="AJ58" s="908"/>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c r="BM58" s="341"/>
      <c r="BN58" s="341"/>
      <c r="BO58" s="341"/>
      <c r="BP58" s="341"/>
      <c r="BQ58" s="341"/>
      <c r="BR58" s="341"/>
      <c r="BS58" s="341"/>
      <c r="BT58" s="341"/>
      <c r="BU58" s="341"/>
      <c r="BV58" s="341"/>
      <c r="BW58" s="341"/>
      <c r="BX58" s="341"/>
      <c r="BY58" s="341"/>
      <c r="BZ58" s="341"/>
      <c r="CA58" s="341"/>
      <c r="CB58" s="341"/>
      <c r="CC58" s="341"/>
      <c r="CD58" s="341"/>
      <c r="CE58" s="341"/>
      <c r="CF58" s="341"/>
      <c r="CG58" s="341"/>
      <c r="CH58" s="341"/>
      <c r="CI58" s="341"/>
      <c r="CJ58" s="341"/>
      <c r="CK58" s="341"/>
      <c r="CL58" s="341"/>
      <c r="CM58" s="341"/>
      <c r="CN58" s="341"/>
      <c r="CO58" s="341"/>
      <c r="CP58" s="341"/>
      <c r="CQ58" s="341"/>
      <c r="CR58" s="341"/>
      <c r="CS58" s="341"/>
      <c r="CT58" s="341"/>
      <c r="CU58" s="341"/>
      <c r="CV58" s="341"/>
      <c r="CW58" s="341"/>
      <c r="CX58" s="341"/>
      <c r="CY58" s="341"/>
    </row>
    <row r="59" spans="1:103" s="802" customFormat="1" ht="53.25" customHeight="1" thickTop="1">
      <c r="A59" s="867">
        <v>9</v>
      </c>
      <c r="B59" s="868"/>
      <c r="C59" s="869" t="s">
        <v>46</v>
      </c>
      <c r="D59" s="870" t="s">
        <v>327</v>
      </c>
      <c r="E59" s="871"/>
      <c r="F59" s="872">
        <v>0</v>
      </c>
      <c r="G59" s="871"/>
      <c r="H59" s="872"/>
      <c r="I59" s="873">
        <v>100</v>
      </c>
      <c r="J59" s="874" t="e">
        <f>J60</f>
        <v>#REF!</v>
      </c>
      <c r="K59" s="810" t="str">
        <f>K60</f>
        <v>0</v>
      </c>
      <c r="L59" s="875">
        <v>0</v>
      </c>
      <c r="M59" s="876"/>
      <c r="N59" s="877"/>
      <c r="O59" s="876"/>
      <c r="P59" s="877"/>
      <c r="Q59" s="876"/>
      <c r="R59" s="877"/>
      <c r="S59" s="822"/>
      <c r="T59" s="920">
        <f>L59</f>
        <v>0</v>
      </c>
      <c r="U59" s="879"/>
      <c r="V59" s="880"/>
      <c r="W59" s="881"/>
      <c r="X59" s="882"/>
      <c r="Y59" s="883"/>
      <c r="Z59" s="884"/>
      <c r="AA59" s="885"/>
      <c r="AB59" s="886"/>
      <c r="AC59" s="716"/>
      <c r="AD59" s="907"/>
      <c r="AE59" s="341"/>
      <c r="AF59" s="341"/>
      <c r="AG59" s="341"/>
      <c r="AH59" s="341"/>
      <c r="AI59" s="341"/>
      <c r="AJ59" s="908"/>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1"/>
      <c r="BR59" s="341"/>
      <c r="BS59" s="341"/>
      <c r="BT59" s="341"/>
      <c r="BU59" s="341"/>
      <c r="BV59" s="341"/>
      <c r="BW59" s="341"/>
      <c r="BX59" s="341"/>
      <c r="BY59" s="341"/>
      <c r="BZ59" s="341"/>
      <c r="CA59" s="341"/>
      <c r="CB59" s="341"/>
      <c r="CC59" s="341"/>
      <c r="CD59" s="341"/>
      <c r="CE59" s="341"/>
      <c r="CF59" s="341"/>
      <c r="CG59" s="341"/>
      <c r="CH59" s="341"/>
      <c r="CI59" s="341"/>
      <c r="CJ59" s="341"/>
      <c r="CK59" s="341"/>
      <c r="CL59" s="341"/>
      <c r="CM59" s="341"/>
      <c r="CN59" s="341"/>
      <c r="CO59" s="341"/>
      <c r="CP59" s="341"/>
      <c r="CQ59" s="341"/>
      <c r="CR59" s="341"/>
      <c r="CS59" s="341"/>
      <c r="CT59" s="341"/>
      <c r="CU59" s="341"/>
      <c r="CV59" s="341"/>
      <c r="CW59" s="341"/>
      <c r="CX59" s="341"/>
      <c r="CY59" s="341"/>
    </row>
    <row r="60" spans="1:103" s="288" customFormat="1" ht="47.25" customHeight="1">
      <c r="A60" s="426">
        <v>26</v>
      </c>
      <c r="B60" s="425"/>
      <c r="C60" s="447" t="s">
        <v>328</v>
      </c>
      <c r="D60" s="446" t="s">
        <v>368</v>
      </c>
      <c r="E60" s="413"/>
      <c r="F60" s="422"/>
      <c r="G60" s="413"/>
      <c r="H60" s="422"/>
      <c r="I60" s="515">
        <v>0</v>
      </c>
      <c r="J60" s="516" t="e">
        <f>#REF!</f>
        <v>#REF!</v>
      </c>
      <c r="K60" s="676" t="s">
        <v>410</v>
      </c>
      <c r="L60" s="418" t="e">
        <f>#REF!</f>
        <v>#REF!</v>
      </c>
      <c r="M60" s="515"/>
      <c r="N60" s="418"/>
      <c r="O60" s="515"/>
      <c r="P60" s="418"/>
      <c r="Q60" s="515"/>
      <c r="R60" s="417"/>
      <c r="S60" s="514"/>
      <c r="T60" s="513"/>
      <c r="U60" s="512"/>
      <c r="V60" s="511"/>
      <c r="W60" s="413"/>
      <c r="X60" s="412"/>
      <c r="Y60" s="411"/>
      <c r="Z60" s="410"/>
      <c r="AA60" s="409"/>
      <c r="AB60" s="408"/>
      <c r="AC60" s="716"/>
      <c r="AD60" s="907">
        <v>729000</v>
      </c>
      <c r="AE60" s="341"/>
      <c r="AF60" s="341"/>
      <c r="AG60" s="341"/>
      <c r="AH60" s="341"/>
      <c r="AI60" s="341"/>
      <c r="AJ60" s="908"/>
      <c r="AK60" s="341"/>
      <c r="AL60" s="341"/>
      <c r="AM60" s="341"/>
      <c r="AN60" s="341"/>
      <c r="AO60" s="341"/>
      <c r="AP60" s="915" t="e">
        <f>(J60-T60-AD60)</f>
        <v>#REF!</v>
      </c>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c r="BM60" s="341"/>
      <c r="BN60" s="341"/>
      <c r="BO60" s="341"/>
      <c r="BP60" s="341"/>
      <c r="BQ60" s="341"/>
      <c r="BR60" s="341"/>
      <c r="BS60" s="341"/>
      <c r="BT60" s="341"/>
      <c r="BU60" s="341"/>
      <c r="BV60" s="341"/>
      <c r="BW60" s="341"/>
      <c r="BX60" s="341"/>
      <c r="BY60" s="341"/>
      <c r="BZ60" s="341"/>
      <c r="CA60" s="341"/>
      <c r="CB60" s="341"/>
      <c r="CC60" s="341"/>
      <c r="CD60" s="341"/>
      <c r="CE60" s="341"/>
      <c r="CF60" s="341"/>
      <c r="CG60" s="341"/>
      <c r="CH60" s="341"/>
      <c r="CI60" s="341"/>
      <c r="CJ60" s="341"/>
      <c r="CK60" s="341"/>
      <c r="CL60" s="341"/>
      <c r="CM60" s="341"/>
      <c r="CN60" s="341"/>
      <c r="CO60" s="341"/>
      <c r="CP60" s="341"/>
      <c r="CQ60" s="341"/>
      <c r="CR60" s="341"/>
      <c r="CS60" s="341"/>
      <c r="CT60" s="341"/>
      <c r="CU60" s="341"/>
      <c r="CV60" s="341"/>
      <c r="CW60" s="341"/>
      <c r="CX60" s="341"/>
      <c r="CY60" s="341"/>
    </row>
    <row r="61" spans="1:103" s="802" customFormat="1" ht="53.25" customHeight="1">
      <c r="A61" s="867">
        <v>10</v>
      </c>
      <c r="B61" s="868"/>
      <c r="C61" s="869" t="s">
        <v>153</v>
      </c>
      <c r="D61" s="870" t="s">
        <v>327</v>
      </c>
      <c r="E61" s="871"/>
      <c r="F61" s="872">
        <v>0</v>
      </c>
      <c r="G61" s="871"/>
      <c r="H61" s="872"/>
      <c r="I61" s="873">
        <v>100</v>
      </c>
      <c r="J61" s="874" t="e">
        <f>J62</f>
        <v>#REF!</v>
      </c>
      <c r="K61" s="887">
        <f>K62</f>
        <v>1</v>
      </c>
      <c r="L61" s="874">
        <f>L62</f>
        <v>0</v>
      </c>
      <c r="M61" s="876"/>
      <c r="N61" s="888"/>
      <c r="O61" s="876"/>
      <c r="P61" s="874"/>
      <c r="Q61" s="876"/>
      <c r="R61" s="874"/>
      <c r="S61" s="822"/>
      <c r="T61" s="878"/>
      <c r="U61" s="889"/>
      <c r="V61" s="880"/>
      <c r="W61" s="881"/>
      <c r="X61" s="882"/>
      <c r="Y61" s="883"/>
      <c r="Z61" s="884"/>
      <c r="AA61" s="885"/>
      <c r="AB61" s="886"/>
      <c r="AC61" s="716"/>
      <c r="AD61" s="907"/>
      <c r="AE61" s="341"/>
      <c r="AF61" s="341"/>
      <c r="AG61" s="341"/>
      <c r="AH61" s="341"/>
      <c r="AI61" s="341"/>
      <c r="AJ61" s="908"/>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1"/>
      <c r="BV61" s="341"/>
      <c r="BW61" s="341"/>
      <c r="BX61" s="341"/>
      <c r="BY61" s="341"/>
      <c r="BZ61" s="341"/>
      <c r="CA61" s="341"/>
      <c r="CB61" s="341"/>
      <c r="CC61" s="341"/>
      <c r="CD61" s="341"/>
      <c r="CE61" s="341"/>
      <c r="CF61" s="341"/>
      <c r="CG61" s="341"/>
      <c r="CH61" s="341"/>
      <c r="CI61" s="341"/>
      <c r="CJ61" s="341"/>
      <c r="CK61" s="341"/>
      <c r="CL61" s="341"/>
      <c r="CM61" s="341"/>
      <c r="CN61" s="341"/>
      <c r="CO61" s="341"/>
      <c r="CP61" s="341"/>
      <c r="CQ61" s="341"/>
      <c r="CR61" s="341"/>
      <c r="CS61" s="341"/>
      <c r="CT61" s="341"/>
      <c r="CU61" s="341"/>
      <c r="CV61" s="341"/>
      <c r="CW61" s="341"/>
      <c r="CX61" s="341"/>
      <c r="CY61" s="341"/>
    </row>
    <row r="62" spans="1:103" s="288" customFormat="1" ht="73.5" customHeight="1">
      <c r="A62" s="426">
        <v>27</v>
      </c>
      <c r="B62" s="425"/>
      <c r="C62" s="447" t="s">
        <v>154</v>
      </c>
      <c r="D62" s="446" t="s">
        <v>369</v>
      </c>
      <c r="E62" s="413"/>
      <c r="F62" s="422"/>
      <c r="G62" s="413"/>
      <c r="H62" s="422"/>
      <c r="I62" s="515">
        <v>4</v>
      </c>
      <c r="J62" s="516" t="e">
        <f>#REF!</f>
        <v>#REF!</v>
      </c>
      <c r="K62" s="676">
        <v>1</v>
      </c>
      <c r="L62" s="353">
        <v>0</v>
      </c>
      <c r="M62" s="515"/>
      <c r="N62" s="418"/>
      <c r="O62" s="515"/>
      <c r="P62" s="418"/>
      <c r="Q62" s="515"/>
      <c r="R62" s="418"/>
      <c r="S62" s="514"/>
      <c r="T62" s="671">
        <f>L62</f>
        <v>0</v>
      </c>
      <c r="U62" s="512"/>
      <c r="V62" s="511"/>
      <c r="W62" s="413"/>
      <c r="X62" s="412"/>
      <c r="Y62" s="411"/>
      <c r="Z62" s="410"/>
      <c r="AA62" s="409"/>
      <c r="AB62" s="408"/>
      <c r="AC62" s="716"/>
      <c r="AD62" s="907">
        <v>90000</v>
      </c>
      <c r="AE62" s="341"/>
      <c r="AF62" s="341"/>
      <c r="AG62" s="341"/>
      <c r="AH62" s="341"/>
      <c r="AI62" s="341"/>
      <c r="AJ62" s="908"/>
      <c r="AK62" s="341"/>
      <c r="AL62" s="341"/>
      <c r="AM62" s="341"/>
      <c r="AN62" s="341"/>
      <c r="AO62" s="341"/>
      <c r="AP62" s="915" t="e">
        <f>(J62-T62-AD62)</f>
        <v>#REF!</v>
      </c>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1"/>
      <c r="CI62" s="341"/>
      <c r="CJ62" s="341"/>
      <c r="CK62" s="341"/>
      <c r="CL62" s="341"/>
      <c r="CM62" s="341"/>
      <c r="CN62" s="341"/>
      <c r="CO62" s="341"/>
      <c r="CP62" s="341"/>
      <c r="CQ62" s="341"/>
      <c r="CR62" s="341"/>
      <c r="CS62" s="341"/>
      <c r="CT62" s="341"/>
      <c r="CU62" s="341"/>
      <c r="CV62" s="341"/>
      <c r="CW62" s="341"/>
      <c r="CX62" s="341"/>
      <c r="CY62" s="341"/>
    </row>
    <row r="63" spans="1:103" s="288" customFormat="1" ht="23.15" customHeight="1">
      <c r="A63" s="340"/>
      <c r="B63" s="339"/>
      <c r="C63" s="338"/>
      <c r="D63" s="338"/>
      <c r="E63" s="337"/>
      <c r="F63" s="327"/>
      <c r="G63" s="337"/>
      <c r="H63" s="336"/>
      <c r="I63" s="466"/>
      <c r="J63" s="334" t="e">
        <f>J60+J62</f>
        <v>#REF!</v>
      </c>
      <c r="K63" s="333"/>
      <c r="L63" s="332"/>
      <c r="M63" s="407"/>
      <c r="N63" s="332"/>
      <c r="O63" s="407"/>
      <c r="P63" s="332"/>
      <c r="Q63" s="407"/>
      <c r="R63" s="406"/>
      <c r="S63" s="405"/>
      <c r="T63" s="510" t="s">
        <v>19</v>
      </c>
      <c r="U63" s="330">
        <f>IFERROR(AVERAGE(U60:U62),0)</f>
        <v>0</v>
      </c>
      <c r="V63" s="329">
        <f>IFERROR((0+V60*J60+V62*J62)/J63,0)</f>
        <v>0</v>
      </c>
      <c r="W63" s="328"/>
      <c r="X63" s="327"/>
      <c r="Y63" s="326"/>
      <c r="Z63" s="326"/>
      <c r="AA63" s="325"/>
      <c r="AB63" s="324"/>
      <c r="AC63" s="716"/>
      <c r="AD63" s="907"/>
      <c r="AE63" s="341"/>
      <c r="AF63" s="341"/>
      <c r="AG63" s="341"/>
      <c r="AH63" s="341"/>
      <c r="AI63" s="341"/>
      <c r="AJ63" s="908"/>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1"/>
      <c r="BM63" s="341"/>
      <c r="BN63" s="341"/>
      <c r="BO63" s="341"/>
      <c r="BP63" s="341"/>
      <c r="BQ63" s="341"/>
      <c r="BR63" s="341"/>
      <c r="BS63" s="341"/>
      <c r="BT63" s="341"/>
      <c r="BU63" s="341"/>
      <c r="BV63" s="341"/>
      <c r="BW63" s="341"/>
      <c r="BX63" s="341"/>
      <c r="BY63" s="341"/>
      <c r="BZ63" s="341"/>
      <c r="CA63" s="341"/>
      <c r="CB63" s="341"/>
      <c r="CC63" s="341"/>
      <c r="CD63" s="341"/>
      <c r="CE63" s="341"/>
      <c r="CF63" s="341"/>
      <c r="CG63" s="341"/>
      <c r="CH63" s="341"/>
      <c r="CI63" s="341"/>
      <c r="CJ63" s="341"/>
      <c r="CK63" s="341"/>
      <c r="CL63" s="341"/>
      <c r="CM63" s="341"/>
      <c r="CN63" s="341"/>
      <c r="CO63" s="341"/>
      <c r="CP63" s="341"/>
      <c r="CQ63" s="341"/>
      <c r="CR63" s="341"/>
      <c r="CS63" s="341"/>
      <c r="CT63" s="341"/>
      <c r="CU63" s="341"/>
      <c r="CV63" s="341"/>
      <c r="CW63" s="341"/>
      <c r="CX63" s="341"/>
      <c r="CY63" s="341"/>
    </row>
    <row r="64" spans="1:103" s="493" customFormat="1" ht="25.5" customHeight="1" thickBot="1">
      <c r="A64" s="323"/>
      <c r="B64" s="322"/>
      <c r="C64" s="321"/>
      <c r="D64" s="321"/>
      <c r="E64" s="320"/>
      <c r="F64" s="310"/>
      <c r="G64" s="320"/>
      <c r="H64" s="319"/>
      <c r="I64" s="509"/>
      <c r="J64" s="310"/>
      <c r="K64" s="316"/>
      <c r="L64" s="315"/>
      <c r="M64" s="402"/>
      <c r="N64" s="315"/>
      <c r="O64" s="402"/>
      <c r="P64" s="315"/>
      <c r="Q64" s="402"/>
      <c r="R64" s="315"/>
      <c r="S64" s="401"/>
      <c r="T64" s="508" t="s">
        <v>20</v>
      </c>
      <c r="U64" s="313" t="str">
        <f>IF(U63&gt;0.9,"Sangat Tinggi",IF(U63&gt;0.75,"Tinggi",IF(U63&gt;0.65,"Sedang",IF(U63&gt;0.5,"Rendah","Sangat Rendah"))))</f>
        <v>Sangat Rendah</v>
      </c>
      <c r="V64" s="312" t="str">
        <f>IF(V63&gt;0.9,"Sangat Tinggi",IF(V63&gt;0.75,"Tinggi",IF(V63&gt;0.65,"Sedang",IF(V63&gt;0.5,"Rendah","Sangat Rendah"))))</f>
        <v>Sangat Rendah</v>
      </c>
      <c r="W64" s="311"/>
      <c r="X64" s="310"/>
      <c r="Y64" s="309"/>
      <c r="Z64" s="309"/>
      <c r="AA64" s="308"/>
      <c r="AB64" s="307"/>
      <c r="AC64" s="716"/>
      <c r="AD64" s="910"/>
      <c r="AE64" s="494"/>
      <c r="AF64" s="494"/>
      <c r="AG64" s="494"/>
      <c r="AH64" s="494"/>
      <c r="AI64" s="494"/>
      <c r="AJ64" s="912"/>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4"/>
      <c r="BH64" s="494"/>
      <c r="BI64" s="494"/>
      <c r="BJ64" s="494"/>
      <c r="BK64" s="494"/>
      <c r="BL64" s="494"/>
      <c r="BM64" s="494"/>
      <c r="BN64" s="494"/>
      <c r="BO64" s="494"/>
      <c r="BP64" s="494"/>
      <c r="BQ64" s="494"/>
      <c r="BR64" s="494"/>
      <c r="BS64" s="494"/>
      <c r="BT64" s="494"/>
      <c r="BU64" s="494"/>
      <c r="BV64" s="494"/>
      <c r="BW64" s="494"/>
      <c r="BX64" s="494"/>
      <c r="BY64" s="494"/>
      <c r="BZ64" s="494"/>
      <c r="CA64" s="494"/>
      <c r="CB64" s="494"/>
      <c r="CC64" s="494"/>
      <c r="CD64" s="494"/>
      <c r="CE64" s="494"/>
      <c r="CF64" s="494"/>
      <c r="CG64" s="494"/>
      <c r="CH64" s="494"/>
      <c r="CI64" s="494"/>
      <c r="CJ64" s="494"/>
      <c r="CK64" s="494"/>
      <c r="CL64" s="494"/>
      <c r="CM64" s="494"/>
      <c r="CN64" s="494"/>
      <c r="CO64" s="494"/>
      <c r="CP64" s="494"/>
      <c r="CQ64" s="494"/>
      <c r="CR64" s="494"/>
      <c r="CS64" s="494"/>
      <c r="CT64" s="494"/>
      <c r="CU64" s="494"/>
      <c r="CV64" s="494"/>
      <c r="CW64" s="494"/>
      <c r="CX64" s="494"/>
      <c r="CY64" s="494"/>
    </row>
    <row r="65" spans="1:103" s="493" customFormat="1" ht="17.25" customHeight="1" thickTop="1" thickBot="1">
      <c r="A65" s="444"/>
      <c r="B65" s="443"/>
      <c r="C65" s="442"/>
      <c r="D65" s="442"/>
      <c r="E65" s="432"/>
      <c r="F65" s="431"/>
      <c r="G65" s="441"/>
      <c r="H65" s="440"/>
      <c r="I65" s="507"/>
      <c r="J65" s="431"/>
      <c r="K65" s="439"/>
      <c r="L65" s="438"/>
      <c r="M65" s="437"/>
      <c r="N65" s="438"/>
      <c r="O65" s="437"/>
      <c r="P65" s="438"/>
      <c r="Q65" s="437"/>
      <c r="R65" s="436"/>
      <c r="S65" s="435"/>
      <c r="T65" s="506"/>
      <c r="U65" s="505"/>
      <c r="V65" s="504"/>
      <c r="W65" s="432"/>
      <c r="X65" s="431"/>
      <c r="Y65" s="430"/>
      <c r="Z65" s="430"/>
      <c r="AA65" s="429"/>
      <c r="AB65" s="428"/>
      <c r="AC65" s="716"/>
      <c r="AD65" s="910"/>
      <c r="AE65" s="494"/>
      <c r="AF65" s="494"/>
      <c r="AG65" s="494"/>
      <c r="AH65" s="494"/>
      <c r="AI65" s="494"/>
      <c r="AJ65" s="912"/>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c r="BK65" s="494"/>
      <c r="BL65" s="494"/>
      <c r="BM65" s="494"/>
      <c r="BN65" s="494"/>
      <c r="BO65" s="494"/>
      <c r="BP65" s="494"/>
      <c r="BQ65" s="494"/>
      <c r="BR65" s="494"/>
      <c r="BS65" s="494"/>
      <c r="BT65" s="494"/>
      <c r="BU65" s="494"/>
      <c r="BV65" s="494"/>
      <c r="BW65" s="494"/>
      <c r="BX65" s="494"/>
      <c r="BY65" s="494"/>
      <c r="BZ65" s="494"/>
      <c r="CA65" s="494"/>
      <c r="CB65" s="494"/>
      <c r="CC65" s="494"/>
      <c r="CD65" s="494"/>
      <c r="CE65" s="494"/>
      <c r="CF65" s="494"/>
      <c r="CG65" s="494"/>
      <c r="CH65" s="494"/>
      <c r="CI65" s="494"/>
      <c r="CJ65" s="494"/>
      <c r="CK65" s="494"/>
      <c r="CL65" s="494"/>
      <c r="CM65" s="494"/>
      <c r="CN65" s="494"/>
      <c r="CO65" s="494"/>
      <c r="CP65" s="494"/>
      <c r="CQ65" s="494"/>
      <c r="CR65" s="494"/>
      <c r="CS65" s="494"/>
      <c r="CT65" s="494"/>
      <c r="CU65" s="494"/>
      <c r="CV65" s="494"/>
      <c r="CW65" s="494"/>
      <c r="CX65" s="494"/>
      <c r="CY65" s="494"/>
    </row>
    <row r="66" spans="1:103" s="769" customFormat="1" ht="51.75" customHeight="1" thickTop="1" thickBot="1">
      <c r="A66" s="750" t="s">
        <v>326</v>
      </c>
      <c r="B66" s="770"/>
      <c r="C66" s="752" t="s">
        <v>137</v>
      </c>
      <c r="D66" s="771" t="s">
        <v>325</v>
      </c>
      <c r="E66" s="772"/>
      <c r="F66" s="773"/>
      <c r="G66" s="772"/>
      <c r="H66" s="773"/>
      <c r="I66" s="756">
        <f>'[6]DATA REALISASI MONEV INTERNAL'!F132</f>
        <v>100</v>
      </c>
      <c r="J66" s="774" t="e">
        <f>J67</f>
        <v>#REF!</v>
      </c>
      <c r="K66" s="758">
        <f>IFERROR(K67/1,"")</f>
        <v>16.666666666666664</v>
      </c>
      <c r="L66" s="774" t="e">
        <f>L67</f>
        <v>#REF!</v>
      </c>
      <c r="M66" s="760"/>
      <c r="N66" s="774"/>
      <c r="O66" s="760"/>
      <c r="P66" s="774"/>
      <c r="Q66" s="760"/>
      <c r="R66" s="775"/>
      <c r="S66" s="761"/>
      <c r="T66" s="775"/>
      <c r="U66" s="762"/>
      <c r="V66" s="763"/>
      <c r="W66" s="772"/>
      <c r="X66" s="776"/>
      <c r="Y66" s="777"/>
      <c r="Z66" s="778"/>
      <c r="AA66" s="767"/>
      <c r="AB66" s="779"/>
      <c r="AC66" s="715"/>
      <c r="AD66" s="907"/>
      <c r="AE66" s="341"/>
      <c r="AF66" s="341"/>
      <c r="AG66" s="341"/>
      <c r="AH66" s="341"/>
      <c r="AI66" s="341"/>
      <c r="AJ66" s="908"/>
      <c r="AK66" s="341"/>
      <c r="AL66" s="341"/>
      <c r="AM66" s="341"/>
      <c r="AN66" s="341"/>
      <c r="AO66" s="341"/>
      <c r="AP66" s="341"/>
      <c r="AQ66" s="341"/>
      <c r="AR66" s="341"/>
      <c r="AS66" s="341"/>
      <c r="AT66" s="341"/>
      <c r="AU66" s="341"/>
      <c r="AV66" s="341"/>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c r="BT66" s="341"/>
      <c r="BU66" s="341"/>
      <c r="BV66" s="341"/>
      <c r="BW66" s="341"/>
      <c r="BX66" s="341"/>
      <c r="BY66" s="341"/>
      <c r="BZ66" s="341"/>
      <c r="CA66" s="341"/>
      <c r="CB66" s="341"/>
      <c r="CC66" s="341"/>
      <c r="CD66" s="341"/>
      <c r="CE66" s="341"/>
      <c r="CF66" s="341"/>
      <c r="CG66" s="341"/>
      <c r="CH66" s="341"/>
      <c r="CI66" s="341"/>
      <c r="CJ66" s="341"/>
      <c r="CK66" s="341"/>
      <c r="CL66" s="341"/>
      <c r="CM66" s="341"/>
      <c r="CN66" s="341"/>
      <c r="CO66" s="341"/>
      <c r="CP66" s="341"/>
      <c r="CQ66" s="341"/>
      <c r="CR66" s="341"/>
      <c r="CS66" s="341"/>
      <c r="CT66" s="341"/>
      <c r="CU66" s="341"/>
      <c r="CV66" s="341"/>
      <c r="CW66" s="341"/>
      <c r="CX66" s="341"/>
      <c r="CY66" s="341"/>
    </row>
    <row r="67" spans="1:103" s="802" customFormat="1" ht="42.75" customHeight="1" thickTop="1">
      <c r="A67" s="843">
        <v>11</v>
      </c>
      <c r="B67" s="844"/>
      <c r="C67" s="890" t="s">
        <v>324</v>
      </c>
      <c r="D67" s="891" t="s">
        <v>323</v>
      </c>
      <c r="E67" s="846"/>
      <c r="F67" s="847">
        <v>0</v>
      </c>
      <c r="G67" s="846"/>
      <c r="H67" s="847"/>
      <c r="I67" s="892">
        <f>'[6]DATA REALISASI MONEV INTERNAL'!F133</f>
        <v>100</v>
      </c>
      <c r="J67" s="893" t="e">
        <f>J68+J69</f>
        <v>#REF!</v>
      </c>
      <c r="K67" s="894">
        <f>(K68+K69)/SUM($I$68:$I$69)*100</f>
        <v>16.666666666666664</v>
      </c>
      <c r="L67" s="877" t="e">
        <f>SUM(L68:L69)</f>
        <v>#REF!</v>
      </c>
      <c r="M67" s="894"/>
      <c r="N67" s="877"/>
      <c r="O67" s="894"/>
      <c r="P67" s="877"/>
      <c r="Q67" s="894"/>
      <c r="R67" s="895"/>
      <c r="S67" s="822"/>
      <c r="T67" s="895"/>
      <c r="U67" s="851"/>
      <c r="V67" s="852"/>
      <c r="W67" s="853"/>
      <c r="X67" s="854"/>
      <c r="Y67" s="855"/>
      <c r="Z67" s="856"/>
      <c r="AA67" s="857"/>
      <c r="AB67" s="858"/>
      <c r="AC67" s="716"/>
      <c r="AD67" s="907"/>
      <c r="AE67" s="604"/>
      <c r="AF67" s="916">
        <f>SUM(K68:K69)</f>
        <v>15</v>
      </c>
      <c r="AG67" s="341"/>
      <c r="AH67" s="341"/>
      <c r="AI67" s="341"/>
      <c r="AJ67" s="908"/>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41"/>
      <c r="BU67" s="341"/>
      <c r="BV67" s="341"/>
      <c r="BW67" s="341"/>
      <c r="BX67" s="341"/>
      <c r="BY67" s="341"/>
      <c r="BZ67" s="341"/>
      <c r="CA67" s="341"/>
      <c r="CB67" s="341"/>
      <c r="CC67" s="341"/>
      <c r="CD67" s="341"/>
      <c r="CE67" s="341"/>
      <c r="CF67" s="341"/>
      <c r="CG67" s="341"/>
      <c r="CH67" s="341"/>
      <c r="CI67" s="341"/>
      <c r="CJ67" s="341"/>
      <c r="CK67" s="341"/>
      <c r="CL67" s="341"/>
      <c r="CM67" s="341"/>
      <c r="CN67" s="341"/>
      <c r="CO67" s="341"/>
      <c r="CP67" s="341"/>
      <c r="CQ67" s="341"/>
      <c r="CR67" s="341"/>
      <c r="CS67" s="341"/>
      <c r="CT67" s="341"/>
      <c r="CU67" s="341"/>
      <c r="CV67" s="341"/>
      <c r="CW67" s="341"/>
      <c r="CX67" s="341"/>
      <c r="CY67" s="341"/>
    </row>
    <row r="68" spans="1:103" s="288" customFormat="1" ht="57.75" customHeight="1">
      <c r="A68" s="377">
        <v>28</v>
      </c>
      <c r="B68" s="376"/>
      <c r="C68" s="375" t="s">
        <v>322</v>
      </c>
      <c r="D68" s="491" t="s">
        <v>370</v>
      </c>
      <c r="E68" s="366"/>
      <c r="F68" s="373"/>
      <c r="G68" s="366"/>
      <c r="H68" s="373"/>
      <c r="I68" s="503">
        <v>5</v>
      </c>
      <c r="J68" s="4" t="e">
        <f>#REF!</f>
        <v>#REF!</v>
      </c>
      <c r="K68" s="489">
        <v>5</v>
      </c>
      <c r="L68" s="6" t="e">
        <f>#REF!</f>
        <v>#REF!</v>
      </c>
      <c r="M68" s="489"/>
      <c r="N68" s="6"/>
      <c r="O68" s="489"/>
      <c r="P68" s="6"/>
      <c r="Q68" s="489"/>
      <c r="R68" s="6"/>
      <c r="S68" s="502"/>
      <c r="T68" s="671" t="e">
        <f>L68</f>
        <v>#REF!</v>
      </c>
      <c r="U68" s="487"/>
      <c r="V68" s="486"/>
      <c r="W68" s="485"/>
      <c r="X68" s="484"/>
      <c r="Y68" s="483"/>
      <c r="Z68" s="482"/>
      <c r="AA68" s="362"/>
      <c r="AB68" s="361"/>
      <c r="AC68" s="716"/>
      <c r="AD68" s="907">
        <v>1523500</v>
      </c>
      <c r="AE68" s="341"/>
      <c r="AF68" s="341"/>
      <c r="AG68" s="341"/>
      <c r="AH68" s="341"/>
      <c r="AI68" s="341"/>
      <c r="AJ68" s="908"/>
      <c r="AK68" s="341"/>
      <c r="AL68" s="341"/>
      <c r="AM68" s="341"/>
      <c r="AN68" s="341"/>
      <c r="AO68" s="341"/>
      <c r="AP68" s="915" t="e">
        <f>(J68-T68-AD68)</f>
        <v>#REF!</v>
      </c>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41"/>
      <c r="BU68" s="341"/>
      <c r="BV68" s="341"/>
      <c r="BW68" s="341"/>
      <c r="BX68" s="341"/>
      <c r="BY68" s="341"/>
      <c r="BZ68" s="341"/>
      <c r="CA68" s="341"/>
      <c r="CB68" s="341"/>
      <c r="CC68" s="341"/>
      <c r="CD68" s="341"/>
      <c r="CE68" s="341"/>
      <c r="CF68" s="341"/>
      <c r="CG68" s="341"/>
      <c r="CH68" s="341"/>
      <c r="CI68" s="341"/>
      <c r="CJ68" s="341"/>
      <c r="CK68" s="341"/>
      <c r="CL68" s="341"/>
      <c r="CM68" s="341"/>
      <c r="CN68" s="341"/>
      <c r="CO68" s="341"/>
      <c r="CP68" s="341"/>
      <c r="CQ68" s="341"/>
      <c r="CR68" s="341"/>
      <c r="CS68" s="341"/>
      <c r="CT68" s="341"/>
      <c r="CU68" s="341"/>
      <c r="CV68" s="341"/>
      <c r="CW68" s="341"/>
      <c r="CX68" s="341"/>
      <c r="CY68" s="341"/>
    </row>
    <row r="69" spans="1:103" s="288" customFormat="1" ht="48.75" customHeight="1">
      <c r="A69" s="481">
        <v>29</v>
      </c>
      <c r="B69" s="480"/>
      <c r="C69" s="479" t="s">
        <v>321</v>
      </c>
      <c r="D69" s="478" t="s">
        <v>371</v>
      </c>
      <c r="E69" s="470"/>
      <c r="F69" s="477"/>
      <c r="G69" s="470"/>
      <c r="H69" s="477"/>
      <c r="I69" s="475">
        <v>85</v>
      </c>
      <c r="J69" s="4" t="e">
        <f>#REF!</f>
        <v>#REF!</v>
      </c>
      <c r="K69" s="32">
        <v>10</v>
      </c>
      <c r="L69" s="6" t="e">
        <f>#REF!</f>
        <v>#REF!</v>
      </c>
      <c r="M69" s="32"/>
      <c r="N69" s="6"/>
      <c r="O69" s="32"/>
      <c r="P69" s="6"/>
      <c r="Q69" s="32"/>
      <c r="R69" s="6"/>
      <c r="S69" s="351"/>
      <c r="T69" s="501"/>
      <c r="U69" s="349"/>
      <c r="V69" s="471"/>
      <c r="W69" s="470"/>
      <c r="X69" s="469"/>
      <c r="Y69" s="345"/>
      <c r="Z69" s="344"/>
      <c r="AA69" s="468"/>
      <c r="AB69" s="467"/>
      <c r="AC69" s="716"/>
      <c r="AD69" s="907">
        <v>2701800</v>
      </c>
      <c r="AE69" s="341"/>
      <c r="AF69" s="341"/>
      <c r="AG69" s="341"/>
      <c r="AH69" s="341"/>
      <c r="AI69" s="341"/>
      <c r="AJ69" s="908"/>
      <c r="AK69" s="341"/>
      <c r="AL69" s="341"/>
      <c r="AM69" s="341"/>
      <c r="AN69" s="341"/>
      <c r="AO69" s="341"/>
      <c r="AP69" s="915" t="e">
        <f>(J69-T69-AD69)</f>
        <v>#REF!</v>
      </c>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1"/>
      <c r="BM69" s="341"/>
      <c r="BN69" s="341"/>
      <c r="BO69" s="341"/>
      <c r="BP69" s="341"/>
      <c r="BQ69" s="341"/>
      <c r="BR69" s="341"/>
      <c r="BS69" s="341"/>
      <c r="BT69" s="341"/>
      <c r="BU69" s="341"/>
      <c r="BV69" s="341"/>
      <c r="BW69" s="341"/>
      <c r="BX69" s="341"/>
      <c r="BY69" s="341"/>
      <c r="BZ69" s="341"/>
      <c r="CA69" s="341"/>
      <c r="CB69" s="341"/>
      <c r="CC69" s="341"/>
      <c r="CD69" s="341"/>
      <c r="CE69" s="341"/>
      <c r="CF69" s="341"/>
      <c r="CG69" s="341"/>
      <c r="CH69" s="341"/>
      <c r="CI69" s="341"/>
      <c r="CJ69" s="341"/>
      <c r="CK69" s="341"/>
      <c r="CL69" s="341"/>
      <c r="CM69" s="341"/>
      <c r="CN69" s="341"/>
      <c r="CO69" s="341"/>
      <c r="CP69" s="341"/>
      <c r="CQ69" s="341"/>
      <c r="CR69" s="341"/>
      <c r="CS69" s="341"/>
      <c r="CT69" s="341"/>
      <c r="CU69" s="341"/>
      <c r="CV69" s="341"/>
      <c r="CW69" s="341"/>
      <c r="CX69" s="341"/>
      <c r="CY69" s="341"/>
    </row>
    <row r="70" spans="1:103" s="288" customFormat="1" ht="23.15" customHeight="1">
      <c r="A70" s="340"/>
      <c r="B70" s="339"/>
      <c r="C70" s="338"/>
      <c r="D70" s="338"/>
      <c r="E70" s="337"/>
      <c r="F70" s="327"/>
      <c r="G70" s="337"/>
      <c r="H70" s="336"/>
      <c r="I70" s="335"/>
      <c r="J70" s="334" t="e">
        <f>SUM(J68:J69)</f>
        <v>#REF!</v>
      </c>
      <c r="K70" s="333"/>
      <c r="L70" s="332"/>
      <c r="M70" s="407"/>
      <c r="N70" s="332"/>
      <c r="O70" s="407"/>
      <c r="P70" s="332"/>
      <c r="Q70" s="407"/>
      <c r="R70" s="406"/>
      <c r="S70" s="405"/>
      <c r="T70" s="331" t="s">
        <v>19</v>
      </c>
      <c r="U70" s="330">
        <f>IFERROR(AVERAGE(U68:U69),0)</f>
        <v>0</v>
      </c>
      <c r="V70" s="329">
        <f>IFERROR((0+V68*J68+V69*J69)/J70,0)</f>
        <v>0</v>
      </c>
      <c r="W70" s="328"/>
      <c r="X70" s="327"/>
      <c r="Y70" s="326"/>
      <c r="Z70" s="326"/>
      <c r="AA70" s="325"/>
      <c r="AB70" s="324"/>
      <c r="AC70" s="716"/>
      <c r="AD70" s="907"/>
      <c r="AE70" s="341"/>
      <c r="AF70" s="341"/>
      <c r="AG70" s="341"/>
      <c r="AH70" s="341"/>
      <c r="AI70" s="341"/>
      <c r="AJ70" s="908"/>
      <c r="AK70" s="341"/>
      <c r="AL70" s="341"/>
      <c r="AM70" s="341"/>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1"/>
      <c r="BM70" s="341"/>
      <c r="BN70" s="341"/>
      <c r="BO70" s="341"/>
      <c r="BP70" s="341"/>
      <c r="BQ70" s="341"/>
      <c r="BR70" s="341"/>
      <c r="BS70" s="341"/>
      <c r="BT70" s="341"/>
      <c r="BU70" s="341"/>
      <c r="BV70" s="341"/>
      <c r="BW70" s="341"/>
      <c r="BX70" s="341"/>
      <c r="BY70" s="341"/>
      <c r="BZ70" s="341"/>
      <c r="CA70" s="341"/>
      <c r="CB70" s="341"/>
      <c r="CC70" s="341"/>
      <c r="CD70" s="341"/>
      <c r="CE70" s="341"/>
      <c r="CF70" s="341"/>
      <c r="CG70" s="341"/>
      <c r="CH70" s="341"/>
      <c r="CI70" s="341"/>
      <c r="CJ70" s="341"/>
      <c r="CK70" s="341"/>
      <c r="CL70" s="341"/>
      <c r="CM70" s="341"/>
      <c r="CN70" s="341"/>
      <c r="CO70" s="341"/>
      <c r="CP70" s="341"/>
      <c r="CQ70" s="341"/>
      <c r="CR70" s="341"/>
      <c r="CS70" s="341"/>
      <c r="CT70" s="341"/>
      <c r="CU70" s="341"/>
      <c r="CV70" s="341"/>
      <c r="CW70" s="341"/>
      <c r="CX70" s="341"/>
      <c r="CY70" s="341"/>
    </row>
    <row r="71" spans="1:103" s="492" customFormat="1" ht="25.5" customHeight="1" thickBot="1">
      <c r="A71" s="323"/>
      <c r="B71" s="322"/>
      <c r="C71" s="321"/>
      <c r="D71" s="321"/>
      <c r="E71" s="320"/>
      <c r="F71" s="310"/>
      <c r="G71" s="320"/>
      <c r="H71" s="319"/>
      <c r="I71" s="318"/>
      <c r="J71" s="317"/>
      <c r="K71" s="316"/>
      <c r="L71" s="315"/>
      <c r="M71" s="402"/>
      <c r="N71" s="315"/>
      <c r="O71" s="402"/>
      <c r="P71" s="315"/>
      <c r="Q71" s="402"/>
      <c r="R71" s="315"/>
      <c r="S71" s="401"/>
      <c r="T71" s="314" t="s">
        <v>20</v>
      </c>
      <c r="U71" s="313" t="str">
        <f>IF(U70&gt;0.9,"Sangat Tinggi",IF(U70&gt;0.75,"Tinggi",IF(U70&gt;0.65,"Sedang",IF(U70&gt;0.5,"Rendah","Sangat Rendah"))))</f>
        <v>Sangat Rendah</v>
      </c>
      <c r="V71" s="312" t="str">
        <f>IF(V70&gt;0.9,"Sangat Tinggi",IF(V70&gt;0.75,"Tinggi",IF(V70&gt;0.65,"Sedang",IF(V70&gt;0.5,"Rendah","Sangat Rendah"))))</f>
        <v>Sangat Rendah</v>
      </c>
      <c r="W71" s="311"/>
      <c r="X71" s="310"/>
      <c r="Y71" s="309"/>
      <c r="Z71" s="309"/>
      <c r="AA71" s="308"/>
      <c r="AB71" s="307"/>
      <c r="AC71" s="716"/>
      <c r="AD71" s="910"/>
      <c r="AE71" s="494"/>
      <c r="AF71" s="494"/>
      <c r="AG71" s="494"/>
      <c r="AH71" s="494"/>
      <c r="AI71" s="494"/>
      <c r="AJ71" s="912"/>
      <c r="AK71" s="494"/>
      <c r="AL71" s="494"/>
      <c r="AM71" s="494"/>
      <c r="AN71" s="494"/>
      <c r="AO71" s="494"/>
      <c r="AP71" s="494"/>
      <c r="AQ71" s="913"/>
      <c r="AR71" s="913"/>
      <c r="AS71" s="913"/>
      <c r="AT71" s="913"/>
      <c r="AU71" s="913"/>
      <c r="AV71" s="913"/>
      <c r="AW71" s="913"/>
      <c r="AX71" s="913"/>
      <c r="AY71" s="913"/>
      <c r="AZ71" s="913"/>
      <c r="BA71" s="913"/>
      <c r="BB71" s="913"/>
      <c r="BC71" s="913"/>
      <c r="BD71" s="913"/>
      <c r="BE71" s="913"/>
      <c r="BF71" s="913"/>
      <c r="BG71" s="913"/>
      <c r="BH71" s="913"/>
      <c r="BI71" s="913"/>
      <c r="BJ71" s="913"/>
      <c r="BK71" s="913"/>
      <c r="BL71" s="913"/>
      <c r="BM71" s="913"/>
      <c r="BN71" s="913"/>
      <c r="BO71" s="913"/>
      <c r="BP71" s="913"/>
      <c r="BQ71" s="913"/>
      <c r="BR71" s="913"/>
      <c r="BS71" s="913"/>
      <c r="BT71" s="913"/>
      <c r="BU71" s="913"/>
      <c r="BV71" s="913"/>
      <c r="BW71" s="913"/>
      <c r="BX71" s="913"/>
      <c r="BY71" s="913"/>
      <c r="BZ71" s="913"/>
      <c r="CA71" s="913"/>
      <c r="CB71" s="913"/>
      <c r="CC71" s="913"/>
      <c r="CD71" s="913"/>
      <c r="CE71" s="913"/>
      <c r="CF71" s="913"/>
      <c r="CG71" s="913"/>
      <c r="CH71" s="913"/>
      <c r="CI71" s="913"/>
      <c r="CJ71" s="913"/>
      <c r="CK71" s="913"/>
      <c r="CL71" s="913"/>
      <c r="CM71" s="913"/>
      <c r="CN71" s="913"/>
      <c r="CO71" s="913"/>
      <c r="CP71" s="913"/>
      <c r="CQ71" s="913"/>
      <c r="CR71" s="913"/>
      <c r="CS71" s="913"/>
      <c r="CT71" s="913"/>
      <c r="CU71" s="913"/>
      <c r="CV71" s="913"/>
      <c r="CW71" s="913"/>
      <c r="CX71" s="913"/>
      <c r="CY71" s="913"/>
    </row>
    <row r="72" spans="1:103" s="492" customFormat="1" ht="17.25" customHeight="1" thickTop="1" thickBot="1">
      <c r="A72" s="444"/>
      <c r="B72" s="443"/>
      <c r="C72" s="442"/>
      <c r="D72" s="442"/>
      <c r="E72" s="441"/>
      <c r="F72" s="431"/>
      <c r="G72" s="441"/>
      <c r="H72" s="440"/>
      <c r="I72" s="500"/>
      <c r="J72" s="382"/>
      <c r="K72" s="499"/>
      <c r="L72" s="382"/>
      <c r="M72" s="395"/>
      <c r="N72" s="382"/>
      <c r="O72" s="395"/>
      <c r="P72" s="382"/>
      <c r="Q72" s="395"/>
      <c r="R72" s="497"/>
      <c r="S72" s="498"/>
      <c r="T72" s="497"/>
      <c r="U72" s="496"/>
      <c r="V72" s="495"/>
      <c r="W72" s="383"/>
      <c r="X72" s="382"/>
      <c r="Y72" s="381"/>
      <c r="Z72" s="381"/>
      <c r="AA72" s="380"/>
      <c r="AB72" s="379"/>
      <c r="AC72" s="716"/>
      <c r="AD72" s="910"/>
      <c r="AE72" s="494"/>
      <c r="AF72" s="494"/>
      <c r="AG72" s="494"/>
      <c r="AH72" s="494"/>
      <c r="AI72" s="494"/>
      <c r="AJ72" s="912"/>
      <c r="AK72" s="494"/>
      <c r="AL72" s="494"/>
      <c r="AM72" s="494"/>
      <c r="AN72" s="494"/>
      <c r="AO72" s="494"/>
      <c r="AP72" s="494"/>
      <c r="AQ72" s="913"/>
      <c r="AR72" s="913"/>
      <c r="AS72" s="913"/>
      <c r="AT72" s="913"/>
      <c r="AU72" s="913"/>
      <c r="AV72" s="913"/>
      <c r="AW72" s="913"/>
      <c r="AX72" s="913"/>
      <c r="AY72" s="913"/>
      <c r="AZ72" s="913"/>
      <c r="BA72" s="913"/>
      <c r="BB72" s="913"/>
      <c r="BC72" s="913"/>
      <c r="BD72" s="913"/>
      <c r="BE72" s="913"/>
      <c r="BF72" s="913"/>
      <c r="BG72" s="913"/>
      <c r="BH72" s="913"/>
      <c r="BI72" s="913"/>
      <c r="BJ72" s="913"/>
      <c r="BK72" s="913"/>
      <c r="BL72" s="913"/>
      <c r="BM72" s="913"/>
      <c r="BN72" s="913"/>
      <c r="BO72" s="913"/>
      <c r="BP72" s="913"/>
      <c r="BQ72" s="913"/>
      <c r="BR72" s="913"/>
      <c r="BS72" s="913"/>
      <c r="BT72" s="913"/>
      <c r="BU72" s="913"/>
      <c r="BV72" s="913"/>
      <c r="BW72" s="913"/>
      <c r="BX72" s="913"/>
      <c r="BY72" s="913"/>
      <c r="BZ72" s="913"/>
      <c r="CA72" s="913"/>
      <c r="CB72" s="913"/>
      <c r="CC72" s="913"/>
      <c r="CD72" s="913"/>
      <c r="CE72" s="913"/>
      <c r="CF72" s="913"/>
      <c r="CG72" s="913"/>
      <c r="CH72" s="913"/>
      <c r="CI72" s="913"/>
      <c r="CJ72" s="913"/>
      <c r="CK72" s="913"/>
      <c r="CL72" s="913"/>
      <c r="CM72" s="913"/>
      <c r="CN72" s="913"/>
      <c r="CO72" s="913"/>
      <c r="CP72" s="913"/>
      <c r="CQ72" s="913"/>
      <c r="CR72" s="913"/>
      <c r="CS72" s="913"/>
      <c r="CT72" s="913"/>
      <c r="CU72" s="913"/>
      <c r="CV72" s="913"/>
      <c r="CW72" s="913"/>
      <c r="CX72" s="913"/>
      <c r="CY72" s="913"/>
    </row>
    <row r="73" spans="1:103" s="782" customFormat="1" ht="58.5" customHeight="1" thickTop="1" thickBot="1">
      <c r="A73" s="750" t="s">
        <v>320</v>
      </c>
      <c r="B73" s="770"/>
      <c r="C73" s="752" t="s">
        <v>51</v>
      </c>
      <c r="D73" s="771" t="s">
        <v>319</v>
      </c>
      <c r="E73" s="772"/>
      <c r="F73" s="773"/>
      <c r="G73" s="772"/>
      <c r="H73" s="773"/>
      <c r="I73" s="780">
        <f>'[6]DATA REALISASI MONEV INTERNAL'!F150</f>
        <v>100</v>
      </c>
      <c r="J73" s="757" t="e">
        <f>J74</f>
        <v>#REF!</v>
      </c>
      <c r="K73" s="758">
        <f>IFERROR((K74),"")</f>
        <v>25</v>
      </c>
      <c r="L73" s="757" t="e">
        <f>L74+#REF!</f>
        <v>#REF!</v>
      </c>
      <c r="M73" s="758"/>
      <c r="N73" s="757"/>
      <c r="O73" s="758"/>
      <c r="P73" s="757"/>
      <c r="Q73" s="758"/>
      <c r="R73" s="781"/>
      <c r="S73" s="758"/>
      <c r="T73" s="781"/>
      <c r="U73" s="762"/>
      <c r="V73" s="763"/>
      <c r="W73" s="772"/>
      <c r="X73" s="776"/>
      <c r="Y73" s="777"/>
      <c r="Z73" s="778"/>
      <c r="AA73" s="767"/>
      <c r="AB73" s="779"/>
      <c r="AC73" s="715"/>
      <c r="AD73" s="907"/>
      <c r="AE73" s="341"/>
      <c r="AF73" s="341"/>
      <c r="AG73" s="341"/>
      <c r="AH73" s="341"/>
      <c r="AI73" s="341"/>
      <c r="AJ73" s="908"/>
      <c r="AK73" s="341"/>
      <c r="AL73" s="341"/>
      <c r="AM73" s="341"/>
      <c r="AN73" s="341"/>
      <c r="AO73" s="341"/>
      <c r="AP73" s="341"/>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M73" s="909"/>
      <c r="CN73" s="909"/>
      <c r="CO73" s="909"/>
      <c r="CP73" s="909"/>
      <c r="CQ73" s="909"/>
      <c r="CR73" s="909"/>
      <c r="CS73" s="909"/>
      <c r="CT73" s="909"/>
      <c r="CU73" s="909"/>
      <c r="CV73" s="909"/>
      <c r="CW73" s="909"/>
      <c r="CX73" s="909"/>
      <c r="CY73" s="909"/>
    </row>
    <row r="74" spans="1:103" s="803" customFormat="1" ht="59.25" customHeight="1" thickTop="1">
      <c r="A74" s="867">
        <v>12</v>
      </c>
      <c r="B74" s="868"/>
      <c r="C74" s="869" t="s">
        <v>52</v>
      </c>
      <c r="D74" s="896" t="s">
        <v>318</v>
      </c>
      <c r="E74" s="871"/>
      <c r="F74" s="872">
        <v>0</v>
      </c>
      <c r="G74" s="871"/>
      <c r="H74" s="872"/>
      <c r="I74" s="897">
        <f>'[6]DATA REALISASI MONEV INTERNAL'!F151</f>
        <v>100</v>
      </c>
      <c r="J74" s="874" t="e">
        <f>J75+J76</f>
        <v>#REF!</v>
      </c>
      <c r="K74" s="887">
        <f>SUM(K75:K76)/SUM($I$75:$I$76)*100</f>
        <v>25</v>
      </c>
      <c r="L74" s="874" t="e">
        <f>L75+L76</f>
        <v>#REF!</v>
      </c>
      <c r="M74" s="876"/>
      <c r="N74" s="877"/>
      <c r="O74" s="876"/>
      <c r="P74" s="877"/>
      <c r="Q74" s="876"/>
      <c r="R74" s="878"/>
      <c r="S74" s="822"/>
      <c r="T74" s="878"/>
      <c r="U74" s="898"/>
      <c r="V74" s="880"/>
      <c r="W74" s="881"/>
      <c r="X74" s="882"/>
      <c r="Y74" s="883"/>
      <c r="Z74" s="884"/>
      <c r="AA74" s="885"/>
      <c r="AB74" s="886"/>
      <c r="AC74" s="716"/>
      <c r="AD74" s="907"/>
      <c r="AE74" s="341"/>
      <c r="AF74" s="341"/>
      <c r="AG74" s="341"/>
      <c r="AH74" s="341"/>
      <c r="AI74" s="341"/>
      <c r="AJ74" s="908"/>
      <c r="AK74" s="341"/>
      <c r="AL74" s="341"/>
      <c r="AM74" s="341"/>
      <c r="AN74" s="341"/>
      <c r="AO74" s="341"/>
      <c r="AP74" s="341"/>
      <c r="AQ74" s="909"/>
      <c r="AR74" s="909"/>
      <c r="AS74" s="909"/>
      <c r="AT74" s="909"/>
      <c r="AU74" s="909"/>
      <c r="AV74" s="909"/>
      <c r="AW74" s="909"/>
      <c r="AX74" s="909"/>
      <c r="AY74" s="909"/>
      <c r="AZ74" s="909"/>
      <c r="BA74" s="909"/>
      <c r="BB74" s="909"/>
      <c r="BC74" s="909"/>
      <c r="BD74" s="909"/>
      <c r="BE74" s="909"/>
      <c r="BF74" s="909"/>
      <c r="BG74" s="909"/>
      <c r="BH74" s="909"/>
      <c r="BI74" s="909"/>
      <c r="BJ74" s="909"/>
      <c r="BK74" s="909"/>
      <c r="BL74" s="909"/>
      <c r="BM74" s="909"/>
      <c r="BN74" s="909"/>
      <c r="BO74" s="909"/>
      <c r="BP74" s="909"/>
      <c r="BQ74" s="909"/>
      <c r="BR74" s="909"/>
      <c r="BS74" s="909"/>
      <c r="BT74" s="909"/>
      <c r="BU74" s="909"/>
      <c r="BV74" s="909"/>
      <c r="BW74" s="909"/>
      <c r="BX74" s="909"/>
      <c r="BY74" s="909"/>
      <c r="BZ74" s="909"/>
      <c r="CA74" s="909"/>
      <c r="CB74" s="909"/>
      <c r="CC74" s="909"/>
      <c r="CD74" s="909"/>
      <c r="CE74" s="909"/>
      <c r="CF74" s="909"/>
      <c r="CG74" s="909"/>
      <c r="CH74" s="909"/>
      <c r="CI74" s="909"/>
      <c r="CJ74" s="909"/>
      <c r="CK74" s="909"/>
      <c r="CL74" s="909"/>
      <c r="CM74" s="909"/>
      <c r="CN74" s="909"/>
      <c r="CO74" s="909"/>
      <c r="CP74" s="909"/>
      <c r="CQ74" s="909"/>
      <c r="CR74" s="909"/>
      <c r="CS74" s="909"/>
      <c r="CT74" s="909"/>
      <c r="CU74" s="909"/>
      <c r="CV74" s="909"/>
      <c r="CW74" s="909"/>
      <c r="CX74" s="909"/>
      <c r="CY74" s="909"/>
    </row>
    <row r="75" spans="1:103" s="427" customFormat="1" ht="75.75" customHeight="1">
      <c r="A75" s="377">
        <v>30</v>
      </c>
      <c r="B75" s="376"/>
      <c r="C75" s="375" t="s">
        <v>142</v>
      </c>
      <c r="D75" s="491" t="s">
        <v>372</v>
      </c>
      <c r="E75" s="366"/>
      <c r="F75" s="373"/>
      <c r="G75" s="366"/>
      <c r="H75" s="490"/>
      <c r="I75" s="488">
        <v>12</v>
      </c>
      <c r="J75" s="17" t="e">
        <f>#REF!</f>
        <v>#REF!</v>
      </c>
      <c r="K75" s="489">
        <v>3</v>
      </c>
      <c r="L75" s="6" t="e">
        <f>#REF!</f>
        <v>#REF!</v>
      </c>
      <c r="M75" s="489"/>
      <c r="N75" s="371"/>
      <c r="O75" s="489"/>
      <c r="P75" s="371"/>
      <c r="Q75" s="489"/>
      <c r="R75" s="371"/>
      <c r="S75" s="474"/>
      <c r="T75" s="671" t="e">
        <f>L75</f>
        <v>#REF!</v>
      </c>
      <c r="U75" s="487"/>
      <c r="V75" s="486"/>
      <c r="W75" s="485"/>
      <c r="X75" s="484"/>
      <c r="Y75" s="483"/>
      <c r="Z75" s="482"/>
      <c r="AA75" s="362"/>
      <c r="AB75" s="361"/>
      <c r="AC75" s="716"/>
      <c r="AD75" s="907">
        <v>345000</v>
      </c>
      <c r="AE75" s="341"/>
      <c r="AF75" s="341"/>
      <c r="AG75" s="341"/>
      <c r="AH75" s="341"/>
      <c r="AI75" s="341"/>
      <c r="AJ75" s="908"/>
      <c r="AK75" s="341"/>
      <c r="AL75" s="341"/>
      <c r="AM75" s="341"/>
      <c r="AN75" s="341"/>
      <c r="AO75" s="341"/>
      <c r="AP75" s="915" t="e">
        <f>(J75-T75-AD75)</f>
        <v>#REF!</v>
      </c>
      <c r="AQ75" s="909"/>
      <c r="AR75" s="909"/>
      <c r="AS75" s="909"/>
      <c r="AT75" s="909"/>
      <c r="AU75" s="909"/>
      <c r="AV75" s="909"/>
      <c r="AW75" s="909"/>
      <c r="AX75" s="909"/>
      <c r="AY75" s="909"/>
      <c r="AZ75" s="909"/>
      <c r="BA75" s="909"/>
      <c r="BB75" s="909"/>
      <c r="BC75" s="909"/>
      <c r="BD75" s="909"/>
      <c r="BE75" s="909"/>
      <c r="BF75" s="909"/>
      <c r="BG75" s="909"/>
      <c r="BH75" s="909"/>
      <c r="BI75" s="909"/>
      <c r="BJ75" s="909"/>
      <c r="BK75" s="909"/>
      <c r="BL75" s="909"/>
      <c r="BM75" s="909"/>
      <c r="BN75" s="909"/>
      <c r="BO75" s="909"/>
      <c r="BP75" s="909"/>
      <c r="BQ75" s="909"/>
      <c r="BR75" s="909"/>
      <c r="BS75" s="909"/>
      <c r="BT75" s="909"/>
      <c r="BU75" s="909"/>
      <c r="BV75" s="909"/>
      <c r="BW75" s="909"/>
      <c r="BX75" s="909"/>
      <c r="BY75" s="909"/>
      <c r="BZ75" s="909"/>
      <c r="CA75" s="909"/>
      <c r="CB75" s="909"/>
      <c r="CC75" s="909"/>
      <c r="CD75" s="909"/>
      <c r="CE75" s="909"/>
      <c r="CF75" s="909"/>
      <c r="CG75" s="909"/>
      <c r="CH75" s="909"/>
      <c r="CI75" s="909"/>
      <c r="CJ75" s="909"/>
      <c r="CK75" s="909"/>
      <c r="CL75" s="909"/>
      <c r="CM75" s="909"/>
      <c r="CN75" s="909"/>
      <c r="CO75" s="909"/>
      <c r="CP75" s="909"/>
      <c r="CQ75" s="909"/>
      <c r="CR75" s="909"/>
      <c r="CS75" s="909"/>
      <c r="CT75" s="909"/>
      <c r="CU75" s="909"/>
      <c r="CV75" s="909"/>
      <c r="CW75" s="909"/>
      <c r="CX75" s="909"/>
      <c r="CY75" s="909"/>
    </row>
    <row r="76" spans="1:103" s="427" customFormat="1" ht="60.75" customHeight="1">
      <c r="A76" s="481">
        <v>31</v>
      </c>
      <c r="B76" s="480"/>
      <c r="C76" s="479" t="s">
        <v>144</v>
      </c>
      <c r="D76" s="478" t="s">
        <v>373</v>
      </c>
      <c r="E76" s="470"/>
      <c r="F76" s="477"/>
      <c r="G76" s="470"/>
      <c r="H76" s="477"/>
      <c r="I76" s="352">
        <v>4</v>
      </c>
      <c r="J76" s="17" t="e">
        <f>#REF!</f>
        <v>#REF!</v>
      </c>
      <c r="K76" s="476">
        <v>1</v>
      </c>
      <c r="L76" s="6" t="e">
        <f>#REF!</f>
        <v>#REF!</v>
      </c>
      <c r="M76" s="476"/>
      <c r="N76" s="353"/>
      <c r="O76" s="476"/>
      <c r="P76" s="353"/>
      <c r="Q76" s="476"/>
      <c r="R76" s="353"/>
      <c r="S76" s="474"/>
      <c r="T76" s="473"/>
      <c r="U76" s="472"/>
      <c r="V76" s="471"/>
      <c r="W76" s="470"/>
      <c r="X76" s="469"/>
      <c r="Y76" s="345"/>
      <c r="Z76" s="344"/>
      <c r="AA76" s="468"/>
      <c r="AB76" s="467"/>
      <c r="AC76" s="716"/>
      <c r="AD76" s="907">
        <v>225000</v>
      </c>
      <c r="AE76" s="341"/>
      <c r="AF76" s="341"/>
      <c r="AG76" s="341"/>
      <c r="AH76" s="341"/>
      <c r="AI76" s="341"/>
      <c r="AJ76" s="908"/>
      <c r="AK76" s="341"/>
      <c r="AL76" s="341"/>
      <c r="AM76" s="341"/>
      <c r="AN76" s="341"/>
      <c r="AO76" s="341"/>
      <c r="AP76" s="915" t="e">
        <f>(J76-T76-AD76)</f>
        <v>#REF!</v>
      </c>
      <c r="AQ76" s="909"/>
      <c r="AR76" s="909"/>
      <c r="AS76" s="909"/>
      <c r="AT76" s="909"/>
      <c r="AU76" s="909"/>
      <c r="AV76" s="909"/>
      <c r="AW76" s="909"/>
      <c r="AX76" s="909"/>
      <c r="AY76" s="909"/>
      <c r="AZ76" s="909"/>
      <c r="BA76" s="909"/>
      <c r="BB76" s="909"/>
      <c r="BC76" s="909"/>
      <c r="BD76" s="909"/>
      <c r="BE76" s="909"/>
      <c r="BF76" s="909"/>
      <c r="BG76" s="909"/>
      <c r="BH76" s="909"/>
      <c r="BI76" s="909"/>
      <c r="BJ76" s="909"/>
      <c r="BK76" s="909"/>
      <c r="BL76" s="909"/>
      <c r="BM76" s="909"/>
      <c r="BN76" s="909"/>
      <c r="BO76" s="909"/>
      <c r="BP76" s="909"/>
      <c r="BQ76" s="909"/>
      <c r="BR76" s="909"/>
      <c r="BS76" s="909"/>
      <c r="BT76" s="909"/>
      <c r="BU76" s="909"/>
      <c r="BV76" s="909"/>
      <c r="BW76" s="909"/>
      <c r="BX76" s="909"/>
      <c r="BY76" s="909"/>
      <c r="BZ76" s="909"/>
      <c r="CA76" s="909"/>
      <c r="CB76" s="909"/>
      <c r="CC76" s="909"/>
      <c r="CD76" s="909"/>
      <c r="CE76" s="909"/>
      <c r="CF76" s="909"/>
      <c r="CG76" s="909"/>
      <c r="CH76" s="909"/>
      <c r="CI76" s="909"/>
      <c r="CJ76" s="909"/>
      <c r="CK76" s="909"/>
      <c r="CL76" s="909"/>
      <c r="CM76" s="909"/>
      <c r="CN76" s="909"/>
      <c r="CO76" s="909"/>
      <c r="CP76" s="909"/>
      <c r="CQ76" s="909"/>
      <c r="CR76" s="909"/>
      <c r="CS76" s="909"/>
      <c r="CT76" s="909"/>
      <c r="CU76" s="909"/>
      <c r="CV76" s="909"/>
      <c r="CW76" s="909"/>
      <c r="CX76" s="909"/>
      <c r="CY76" s="909"/>
    </row>
    <row r="77" spans="1:103" s="427" customFormat="1" ht="23.15" customHeight="1">
      <c r="A77" s="340"/>
      <c r="B77" s="339"/>
      <c r="C77" s="338"/>
      <c r="D77" s="338"/>
      <c r="E77" s="337"/>
      <c r="F77" s="327"/>
      <c r="G77" s="337"/>
      <c r="H77" s="336"/>
      <c r="I77" s="466"/>
      <c r="J77" s="334" t="e">
        <f>J74</f>
        <v>#REF!</v>
      </c>
      <c r="K77" s="333"/>
      <c r="L77" s="332"/>
      <c r="M77" s="407"/>
      <c r="N77" s="332"/>
      <c r="O77" s="407"/>
      <c r="P77" s="332"/>
      <c r="Q77" s="407"/>
      <c r="R77" s="406"/>
      <c r="S77" s="405"/>
      <c r="T77" s="331" t="s">
        <v>19</v>
      </c>
      <c r="U77" s="330">
        <f>IFERROR(AVERAGE(U75:U76),0)</f>
        <v>0</v>
      </c>
      <c r="V77" s="329">
        <f>IFERROR((0+V75*J75+#REF!*#REF!)/J77,0)</f>
        <v>0</v>
      </c>
      <c r="W77" s="328"/>
      <c r="X77" s="327"/>
      <c r="Y77" s="326"/>
      <c r="Z77" s="326"/>
      <c r="AA77" s="325"/>
      <c r="AB77" s="324"/>
      <c r="AC77" s="716"/>
      <c r="AD77" s="907"/>
      <c r="AE77" s="341"/>
      <c r="AF77" s="341"/>
      <c r="AG77" s="341"/>
      <c r="AH77" s="341"/>
      <c r="AI77" s="341"/>
      <c r="AJ77" s="908"/>
      <c r="AK77" s="341"/>
      <c r="AL77" s="341"/>
      <c r="AM77" s="341"/>
      <c r="AN77" s="341"/>
      <c r="AO77" s="341"/>
      <c r="AP77" s="341"/>
      <c r="AQ77" s="909"/>
      <c r="AR77" s="909"/>
      <c r="AS77" s="909"/>
      <c r="AT77" s="909"/>
      <c r="AU77" s="909"/>
      <c r="AV77" s="909"/>
      <c r="AW77" s="909"/>
      <c r="AX77" s="909"/>
      <c r="AY77" s="909"/>
      <c r="AZ77" s="909"/>
      <c r="BA77" s="909"/>
      <c r="BB77" s="909"/>
      <c r="BC77" s="909"/>
      <c r="BD77" s="909"/>
      <c r="BE77" s="909"/>
      <c r="BF77" s="909"/>
      <c r="BG77" s="909"/>
      <c r="BH77" s="909"/>
      <c r="BI77" s="909"/>
      <c r="BJ77" s="909"/>
      <c r="BK77" s="909"/>
      <c r="BL77" s="909"/>
      <c r="BM77" s="909"/>
      <c r="BN77" s="909"/>
      <c r="BO77" s="909"/>
      <c r="BP77" s="909"/>
      <c r="BQ77" s="909"/>
      <c r="BR77" s="909"/>
      <c r="BS77" s="909"/>
      <c r="BT77" s="909"/>
      <c r="BU77" s="909"/>
      <c r="BV77" s="909"/>
      <c r="BW77" s="909"/>
      <c r="BX77" s="909"/>
      <c r="BY77" s="909"/>
      <c r="BZ77" s="909"/>
      <c r="CA77" s="909"/>
      <c r="CB77" s="909"/>
      <c r="CC77" s="909"/>
      <c r="CD77" s="909"/>
      <c r="CE77" s="909"/>
      <c r="CF77" s="909"/>
      <c r="CG77" s="909"/>
      <c r="CH77" s="909"/>
      <c r="CI77" s="909"/>
      <c r="CJ77" s="909"/>
      <c r="CK77" s="909"/>
      <c r="CL77" s="909"/>
      <c r="CM77" s="909"/>
      <c r="CN77" s="909"/>
      <c r="CO77" s="909"/>
      <c r="CP77" s="909"/>
      <c r="CQ77" s="909"/>
      <c r="CR77" s="909"/>
      <c r="CS77" s="909"/>
      <c r="CT77" s="909"/>
      <c r="CU77" s="909"/>
      <c r="CV77" s="909"/>
      <c r="CW77" s="909"/>
      <c r="CX77" s="909"/>
      <c r="CY77" s="909"/>
    </row>
    <row r="78" spans="1:103" s="427" customFormat="1" ht="23.15" customHeight="1" thickBot="1">
      <c r="A78" s="465"/>
      <c r="B78" s="464"/>
      <c r="C78" s="463"/>
      <c r="D78" s="463"/>
      <c r="E78" s="462"/>
      <c r="F78" s="451"/>
      <c r="G78" s="462"/>
      <c r="H78" s="461"/>
      <c r="I78" s="460"/>
      <c r="J78" s="451"/>
      <c r="K78" s="459"/>
      <c r="L78" s="457"/>
      <c r="M78" s="458"/>
      <c r="N78" s="457"/>
      <c r="O78" s="458"/>
      <c r="P78" s="457"/>
      <c r="Q78" s="458"/>
      <c r="R78" s="457"/>
      <c r="S78" s="456"/>
      <c r="T78" s="455" t="s">
        <v>20</v>
      </c>
      <c r="U78" s="454" t="str">
        <f>IF(U77&gt;0.9,"Sangat Tinggi",IF(U77&gt;0.75,"Tinggi",IF(U77&gt;0.65,"Sedang",IF(U77&gt;0.5,"Rendah","Sangat Rendah"))))</f>
        <v>Sangat Rendah</v>
      </c>
      <c r="V78" s="453" t="str">
        <f>IF(V77&gt;0.9,"Sangat Tinggi",IF(V77&gt;0.75,"Tinggi",IF(V77&gt;0.65,"Sedang",IF(V77&gt;0.5,"Rendah","Sangat Rendah"))))</f>
        <v>Sangat Rendah</v>
      </c>
      <c r="W78" s="452"/>
      <c r="X78" s="451"/>
      <c r="Y78" s="450"/>
      <c r="Z78" s="450"/>
      <c r="AA78" s="449"/>
      <c r="AB78" s="448"/>
      <c r="AC78" s="716"/>
      <c r="AD78" s="907"/>
      <c r="AE78" s="341"/>
      <c r="AF78" s="914" t="e">
        <f>J77</f>
        <v>#REF!</v>
      </c>
      <c r="AG78" s="914" t="e">
        <f>J77*U77</f>
        <v>#REF!</v>
      </c>
      <c r="AH78" s="445" t="e">
        <f>J77*V77</f>
        <v>#REF!</v>
      </c>
      <c r="AI78" s="341"/>
      <c r="AJ78" s="908"/>
      <c r="AK78" s="341"/>
      <c r="AL78" s="341"/>
      <c r="AM78" s="341"/>
      <c r="AN78" s="341"/>
      <c r="AO78" s="341"/>
      <c r="AP78" s="341"/>
      <c r="AQ78" s="909"/>
      <c r="AR78" s="909"/>
      <c r="AS78" s="909"/>
      <c r="AT78" s="909"/>
      <c r="AU78" s="909"/>
      <c r="AV78" s="909"/>
      <c r="AW78" s="909"/>
      <c r="AX78" s="909"/>
      <c r="AY78" s="909"/>
      <c r="AZ78" s="909"/>
      <c r="BA78" s="909"/>
      <c r="BB78" s="909"/>
      <c r="BC78" s="909"/>
      <c r="BD78" s="909"/>
      <c r="BE78" s="909"/>
      <c r="BF78" s="909"/>
      <c r="BG78" s="909"/>
      <c r="BH78" s="909"/>
      <c r="BI78" s="909"/>
      <c r="BJ78" s="909"/>
      <c r="BK78" s="909"/>
      <c r="BL78" s="909"/>
      <c r="BM78" s="909"/>
      <c r="BN78" s="909"/>
      <c r="BO78" s="909"/>
      <c r="BP78" s="909"/>
      <c r="BQ78" s="909"/>
      <c r="BR78" s="909"/>
      <c r="BS78" s="909"/>
      <c r="BT78" s="909"/>
      <c r="BU78" s="909"/>
      <c r="BV78" s="909"/>
      <c r="BW78" s="909"/>
      <c r="BX78" s="909"/>
      <c r="BY78" s="909"/>
      <c r="BZ78" s="909"/>
      <c r="CA78" s="909"/>
      <c r="CB78" s="909"/>
      <c r="CC78" s="909"/>
      <c r="CD78" s="909"/>
      <c r="CE78" s="909"/>
      <c r="CF78" s="909"/>
      <c r="CG78" s="909"/>
      <c r="CH78" s="909"/>
      <c r="CI78" s="909"/>
      <c r="CJ78" s="909"/>
      <c r="CK78" s="909"/>
      <c r="CL78" s="909"/>
      <c r="CM78" s="909"/>
      <c r="CN78" s="909"/>
      <c r="CO78" s="909"/>
      <c r="CP78" s="909"/>
      <c r="CQ78" s="909"/>
      <c r="CR78" s="909"/>
      <c r="CS78" s="909"/>
      <c r="CT78" s="909"/>
      <c r="CU78" s="909"/>
      <c r="CV78" s="909"/>
      <c r="CW78" s="909"/>
      <c r="CX78" s="909"/>
      <c r="CY78" s="909"/>
    </row>
    <row r="79" spans="1:103" s="427" customFormat="1" ht="17.149999999999999" customHeight="1" thickTop="1" thickBot="1">
      <c r="A79" s="444"/>
      <c r="B79" s="443"/>
      <c r="C79" s="442"/>
      <c r="D79" s="442"/>
      <c r="E79" s="441"/>
      <c r="F79" s="431"/>
      <c r="G79" s="441"/>
      <c r="H79" s="440"/>
      <c r="I79" s="393"/>
      <c r="J79" s="392"/>
      <c r="K79" s="439"/>
      <c r="L79" s="438"/>
      <c r="M79" s="437"/>
      <c r="N79" s="438"/>
      <c r="O79" s="437"/>
      <c r="P79" s="438"/>
      <c r="Q79" s="437"/>
      <c r="R79" s="436"/>
      <c r="S79" s="435"/>
      <c r="T79" s="434"/>
      <c r="U79" s="385"/>
      <c r="V79" s="433"/>
      <c r="W79" s="432"/>
      <c r="X79" s="431"/>
      <c r="Y79" s="430"/>
      <c r="Z79" s="430"/>
      <c r="AA79" s="429"/>
      <c r="AB79" s="428"/>
      <c r="AC79" s="716"/>
      <c r="AD79" s="907"/>
      <c r="AE79" s="341"/>
      <c r="AF79" s="341"/>
      <c r="AG79" s="341"/>
      <c r="AH79" s="341"/>
      <c r="AI79" s="341"/>
      <c r="AJ79" s="908"/>
      <c r="AK79" s="341"/>
      <c r="AL79" s="341"/>
      <c r="AM79" s="341"/>
      <c r="AN79" s="341"/>
      <c r="AO79" s="341"/>
      <c r="AP79" s="341"/>
      <c r="AQ79" s="909"/>
      <c r="AR79" s="909"/>
      <c r="AS79" s="909"/>
      <c r="AT79" s="909"/>
      <c r="AU79" s="909"/>
      <c r="AV79" s="909"/>
      <c r="AW79" s="909"/>
      <c r="AX79" s="909"/>
      <c r="AY79" s="909"/>
      <c r="AZ79" s="909"/>
      <c r="BA79" s="909"/>
      <c r="BB79" s="909"/>
      <c r="BC79" s="909"/>
      <c r="BD79" s="909"/>
      <c r="BE79" s="909"/>
      <c r="BF79" s="909"/>
      <c r="BG79" s="909"/>
      <c r="BH79" s="909"/>
      <c r="BI79" s="909"/>
      <c r="BJ79" s="909"/>
      <c r="BK79" s="909"/>
      <c r="BL79" s="909"/>
      <c r="BM79" s="909"/>
      <c r="BN79" s="909"/>
      <c r="BO79" s="909"/>
      <c r="BP79" s="909"/>
      <c r="BQ79" s="909"/>
      <c r="BR79" s="909"/>
      <c r="BS79" s="909"/>
      <c r="BT79" s="909"/>
      <c r="BU79" s="909"/>
      <c r="BV79" s="909"/>
      <c r="BW79" s="909"/>
      <c r="BX79" s="909"/>
      <c r="BY79" s="909"/>
      <c r="BZ79" s="909"/>
      <c r="CA79" s="909"/>
      <c r="CB79" s="909"/>
      <c r="CC79" s="909"/>
      <c r="CD79" s="909"/>
      <c r="CE79" s="909"/>
      <c r="CF79" s="909"/>
      <c r="CG79" s="909"/>
      <c r="CH79" s="909"/>
      <c r="CI79" s="909"/>
      <c r="CJ79" s="909"/>
      <c r="CK79" s="909"/>
      <c r="CL79" s="909"/>
      <c r="CM79" s="909"/>
      <c r="CN79" s="909"/>
      <c r="CO79" s="909"/>
      <c r="CP79" s="909"/>
      <c r="CQ79" s="909"/>
      <c r="CR79" s="909"/>
      <c r="CS79" s="909"/>
      <c r="CT79" s="909"/>
      <c r="CU79" s="909"/>
      <c r="CV79" s="909"/>
      <c r="CW79" s="909"/>
      <c r="CX79" s="909"/>
      <c r="CY79" s="909"/>
    </row>
    <row r="80" spans="1:103" s="769" customFormat="1" ht="61.5" customHeight="1" thickTop="1" thickBot="1">
      <c r="A80" s="750" t="s">
        <v>317</v>
      </c>
      <c r="B80" s="751"/>
      <c r="C80" s="752" t="s">
        <v>55</v>
      </c>
      <c r="D80" s="771" t="s">
        <v>316</v>
      </c>
      <c r="E80" s="754"/>
      <c r="F80" s="755"/>
      <c r="G80" s="754"/>
      <c r="H80" s="755"/>
      <c r="I80" s="780">
        <f>'[6]DATA REALISASI MONEV INTERNAL'!F169</f>
        <v>100</v>
      </c>
      <c r="J80" s="757" t="e">
        <f>J81</f>
        <v>#REF!</v>
      </c>
      <c r="K80" s="783">
        <f>IFERROR(K81/1,"")</f>
        <v>25</v>
      </c>
      <c r="L80" s="759" t="e">
        <f>L81</f>
        <v>#REF!</v>
      </c>
      <c r="M80" s="784"/>
      <c r="N80" s="759"/>
      <c r="O80" s="784"/>
      <c r="P80" s="759"/>
      <c r="Q80" s="784"/>
      <c r="R80" s="785"/>
      <c r="S80" s="761"/>
      <c r="T80" s="786"/>
      <c r="U80" s="762"/>
      <c r="V80" s="763"/>
      <c r="W80" s="754"/>
      <c r="X80" s="764"/>
      <c r="Y80" s="765"/>
      <c r="Z80" s="766"/>
      <c r="AA80" s="767"/>
      <c r="AB80" s="768"/>
      <c r="AC80" s="716"/>
      <c r="AD80" s="907"/>
      <c r="AE80" s="341"/>
      <c r="AF80" s="341"/>
      <c r="AG80" s="341"/>
      <c r="AH80" s="341"/>
      <c r="AI80" s="341"/>
      <c r="AJ80" s="908"/>
      <c r="AK80" s="341"/>
      <c r="AL80" s="34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c r="BX80" s="341"/>
      <c r="BY80" s="341"/>
      <c r="BZ80" s="341"/>
      <c r="CA80" s="341"/>
      <c r="CB80" s="341"/>
      <c r="CC80" s="341"/>
      <c r="CD80" s="341"/>
      <c r="CE80" s="341"/>
      <c r="CF80" s="341"/>
      <c r="CG80" s="341"/>
      <c r="CH80" s="341"/>
      <c r="CI80" s="341"/>
      <c r="CJ80" s="341"/>
      <c r="CK80" s="341"/>
      <c r="CL80" s="341"/>
      <c r="CM80" s="341"/>
      <c r="CN80" s="341"/>
      <c r="CO80" s="341"/>
      <c r="CP80" s="341"/>
      <c r="CQ80" s="341"/>
      <c r="CR80" s="341"/>
      <c r="CS80" s="341"/>
      <c r="CT80" s="341"/>
      <c r="CU80" s="341"/>
      <c r="CV80" s="341"/>
      <c r="CW80" s="341"/>
      <c r="CX80" s="341"/>
      <c r="CY80" s="341"/>
    </row>
    <row r="81" spans="1:103" s="802" customFormat="1" ht="61.5" customHeight="1" thickTop="1">
      <c r="A81" s="867">
        <v>14</v>
      </c>
      <c r="B81" s="868"/>
      <c r="C81" s="869" t="s">
        <v>315</v>
      </c>
      <c r="D81" s="870" t="s">
        <v>314</v>
      </c>
      <c r="E81" s="871"/>
      <c r="F81" s="872">
        <v>0</v>
      </c>
      <c r="G81" s="871"/>
      <c r="H81" s="872"/>
      <c r="I81" s="897">
        <f>'[6]DATA REALISASI MONEV INTERNAL'!F170</f>
        <v>100</v>
      </c>
      <c r="J81" s="874" t="e">
        <f>J82</f>
        <v>#REF!</v>
      </c>
      <c r="K81" s="899">
        <f>K82/$I$82*100</f>
        <v>25</v>
      </c>
      <c r="L81" s="877" t="e">
        <f>SUM(L82)</f>
        <v>#REF!</v>
      </c>
      <c r="M81" s="900"/>
      <c r="N81" s="877"/>
      <c r="O81" s="900"/>
      <c r="P81" s="877"/>
      <c r="Q81" s="900"/>
      <c r="R81" s="878"/>
      <c r="S81" s="822"/>
      <c r="T81" s="901"/>
      <c r="U81" s="898"/>
      <c r="V81" s="880"/>
      <c r="W81" s="881"/>
      <c r="X81" s="882"/>
      <c r="Y81" s="883"/>
      <c r="Z81" s="884"/>
      <c r="AA81" s="885"/>
      <c r="AB81" s="886"/>
      <c r="AC81" s="716"/>
      <c r="AD81" s="907"/>
      <c r="AE81" s="341"/>
      <c r="AF81" s="341"/>
      <c r="AG81" s="341"/>
      <c r="AH81" s="341"/>
      <c r="AI81" s="341"/>
      <c r="AJ81" s="908"/>
      <c r="AK81" s="341"/>
      <c r="AL81" s="34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c r="BP81" s="341"/>
      <c r="BQ81" s="341"/>
      <c r="BR81" s="341"/>
      <c r="BS81" s="341"/>
      <c r="BT81" s="341"/>
      <c r="BU81" s="341"/>
      <c r="BV81" s="341"/>
      <c r="BW81" s="341"/>
      <c r="BX81" s="341"/>
      <c r="BY81" s="341"/>
      <c r="BZ81" s="341"/>
      <c r="CA81" s="341"/>
      <c r="CB81" s="341"/>
      <c r="CC81" s="341"/>
      <c r="CD81" s="341"/>
      <c r="CE81" s="341"/>
      <c r="CF81" s="341"/>
      <c r="CG81" s="341"/>
      <c r="CH81" s="341"/>
      <c r="CI81" s="341"/>
      <c r="CJ81" s="341"/>
      <c r="CK81" s="341"/>
      <c r="CL81" s="341"/>
      <c r="CM81" s="341"/>
      <c r="CN81" s="341"/>
      <c r="CO81" s="341"/>
      <c r="CP81" s="341"/>
      <c r="CQ81" s="341"/>
      <c r="CR81" s="341"/>
      <c r="CS81" s="341"/>
      <c r="CT81" s="341"/>
      <c r="CU81" s="341"/>
      <c r="CV81" s="341"/>
      <c r="CW81" s="341"/>
      <c r="CX81" s="341"/>
      <c r="CY81" s="341"/>
    </row>
    <row r="82" spans="1:103" s="288" customFormat="1" ht="41.25" customHeight="1">
      <c r="A82" s="426">
        <v>33</v>
      </c>
      <c r="B82" s="425"/>
      <c r="C82" s="424" t="s">
        <v>313</v>
      </c>
      <c r="D82" s="423" t="s">
        <v>312</v>
      </c>
      <c r="E82" s="413"/>
      <c r="F82" s="422"/>
      <c r="G82" s="413"/>
      <c r="H82" s="422"/>
      <c r="I82" s="421">
        <v>4</v>
      </c>
      <c r="J82" s="420" t="e">
        <f>#REF!</f>
        <v>#REF!</v>
      </c>
      <c r="K82" s="419">
        <v>1</v>
      </c>
      <c r="L82" s="6" t="e">
        <f>#REF!</f>
        <v>#REF!</v>
      </c>
      <c r="M82" s="419"/>
      <c r="N82" s="353"/>
      <c r="O82" s="419"/>
      <c r="P82" s="353"/>
      <c r="Q82" s="419"/>
      <c r="R82" s="353"/>
      <c r="S82" s="416"/>
      <c r="T82" s="671" t="e">
        <f>L82</f>
        <v>#REF!</v>
      </c>
      <c r="U82" s="415"/>
      <c r="V82" s="414"/>
      <c r="W82" s="413"/>
      <c r="X82" s="412"/>
      <c r="Y82" s="411"/>
      <c r="Z82" s="410"/>
      <c r="AA82" s="409"/>
      <c r="AB82" s="408"/>
      <c r="AC82" s="716"/>
      <c r="AD82" s="907">
        <v>208000</v>
      </c>
      <c r="AE82" s="341"/>
      <c r="AF82" s="341"/>
      <c r="AG82" s="341"/>
      <c r="AH82" s="341"/>
      <c r="AI82" s="341"/>
      <c r="AJ82" s="908"/>
      <c r="AK82" s="341"/>
      <c r="AL82" s="341"/>
      <c r="AM82" s="341"/>
      <c r="AN82" s="341"/>
      <c r="AO82" s="341"/>
      <c r="AP82" s="915" t="e">
        <f>(J82-T82-AD82)</f>
        <v>#REF!</v>
      </c>
      <c r="AQ82" s="341"/>
      <c r="AR82" s="341"/>
      <c r="AS82" s="341"/>
      <c r="AT82" s="341"/>
      <c r="AU82" s="341"/>
      <c r="AV82" s="341"/>
      <c r="AW82" s="341"/>
      <c r="AX82" s="341"/>
      <c r="AY82" s="341"/>
      <c r="AZ82" s="341"/>
      <c r="BA82" s="341"/>
      <c r="BB82" s="341"/>
      <c r="BC82" s="341"/>
      <c r="BD82" s="341"/>
      <c r="BE82" s="341"/>
      <c r="BF82" s="341"/>
      <c r="BG82" s="341"/>
      <c r="BH82" s="341"/>
      <c r="BI82" s="341"/>
      <c r="BJ82" s="341"/>
      <c r="BK82" s="341"/>
      <c r="BL82" s="341"/>
      <c r="BM82" s="341"/>
      <c r="BN82" s="341"/>
      <c r="BO82" s="341"/>
      <c r="BP82" s="341"/>
      <c r="BQ82" s="341"/>
      <c r="BR82" s="341"/>
      <c r="BS82" s="341"/>
      <c r="BT82" s="341"/>
      <c r="BU82" s="341"/>
      <c r="BV82" s="341"/>
      <c r="BW82" s="341"/>
      <c r="BX82" s="341"/>
      <c r="BY82" s="341"/>
      <c r="BZ82" s="341"/>
      <c r="CA82" s="341"/>
      <c r="CB82" s="341"/>
      <c r="CC82" s="341"/>
      <c r="CD82" s="341"/>
      <c r="CE82" s="341"/>
      <c r="CF82" s="341"/>
      <c r="CG82" s="341"/>
      <c r="CH82" s="341"/>
      <c r="CI82" s="341"/>
      <c r="CJ82" s="341"/>
      <c r="CK82" s="341"/>
      <c r="CL82" s="341"/>
      <c r="CM82" s="341"/>
      <c r="CN82" s="341"/>
      <c r="CO82" s="341"/>
      <c r="CP82" s="341"/>
      <c r="CQ82" s="341"/>
      <c r="CR82" s="341"/>
      <c r="CS82" s="341"/>
      <c r="CT82" s="341"/>
      <c r="CU82" s="341"/>
      <c r="CV82" s="341"/>
      <c r="CW82" s="341"/>
      <c r="CX82" s="341"/>
      <c r="CY82" s="341"/>
    </row>
    <row r="83" spans="1:103" s="288" customFormat="1" ht="23.15" customHeight="1">
      <c r="A83" s="340"/>
      <c r="B83" s="339"/>
      <c r="C83" s="338"/>
      <c r="D83" s="338"/>
      <c r="E83" s="337"/>
      <c r="F83" s="327"/>
      <c r="G83" s="337"/>
      <c r="H83" s="336"/>
      <c r="I83" s="335"/>
      <c r="J83" s="334" t="e">
        <f>SUM(J82:J82)</f>
        <v>#REF!</v>
      </c>
      <c r="K83" s="333"/>
      <c r="L83" s="332"/>
      <c r="M83" s="407"/>
      <c r="N83" s="332"/>
      <c r="O83" s="407"/>
      <c r="P83" s="332"/>
      <c r="Q83" s="407"/>
      <c r="R83" s="406"/>
      <c r="S83" s="405"/>
      <c r="T83" s="331" t="s">
        <v>19</v>
      </c>
      <c r="U83" s="330">
        <f>IFERROR((0+U82*J82)/J83,0)</f>
        <v>0</v>
      </c>
      <c r="V83" s="329">
        <f>IFERROR((0+V82*J82)/J83,0)</f>
        <v>0</v>
      </c>
      <c r="W83" s="328"/>
      <c r="X83" s="327"/>
      <c r="Y83" s="326"/>
      <c r="Z83" s="326"/>
      <c r="AA83" s="325"/>
      <c r="AB83" s="324"/>
      <c r="AC83" s="716"/>
      <c r="AD83" s="907"/>
      <c r="AE83" s="341"/>
      <c r="AF83" s="341"/>
      <c r="AG83" s="341"/>
      <c r="AH83" s="341"/>
      <c r="AI83" s="341"/>
      <c r="AJ83" s="908"/>
      <c r="AK83" s="341"/>
      <c r="AL83" s="341"/>
      <c r="AM83" s="341"/>
      <c r="AN83" s="341"/>
      <c r="AO83" s="341"/>
      <c r="AP83" s="341"/>
      <c r="AQ83" s="341"/>
      <c r="AR83" s="341"/>
      <c r="AS83" s="341"/>
      <c r="AT83" s="341"/>
      <c r="AU83" s="341"/>
      <c r="AV83" s="341"/>
      <c r="AW83" s="341"/>
      <c r="AX83" s="341"/>
      <c r="AY83" s="341"/>
      <c r="AZ83" s="341"/>
      <c r="BA83" s="341"/>
      <c r="BB83" s="341"/>
      <c r="BC83" s="341"/>
      <c r="BD83" s="341"/>
      <c r="BE83" s="341"/>
      <c r="BF83" s="341"/>
      <c r="BG83" s="341"/>
      <c r="BH83" s="341"/>
      <c r="BI83" s="341"/>
      <c r="BJ83" s="341"/>
      <c r="BK83" s="341"/>
      <c r="BL83" s="341"/>
      <c r="BM83" s="341"/>
      <c r="BN83" s="341"/>
      <c r="BO83" s="341"/>
      <c r="BP83" s="341"/>
      <c r="BQ83" s="341"/>
      <c r="BR83" s="341"/>
      <c r="BS83" s="341"/>
      <c r="BT83" s="341"/>
      <c r="BU83" s="341"/>
      <c r="BV83" s="341"/>
      <c r="BW83" s="341"/>
      <c r="BX83" s="341"/>
      <c r="BY83" s="341"/>
      <c r="BZ83" s="341"/>
      <c r="CA83" s="341"/>
      <c r="CB83" s="341"/>
      <c r="CC83" s="341"/>
      <c r="CD83" s="341"/>
      <c r="CE83" s="341"/>
      <c r="CF83" s="341"/>
      <c r="CG83" s="341"/>
      <c r="CH83" s="341"/>
      <c r="CI83" s="341"/>
      <c r="CJ83" s="341"/>
      <c r="CK83" s="341"/>
      <c r="CL83" s="341"/>
      <c r="CM83" s="341"/>
      <c r="CN83" s="341"/>
      <c r="CO83" s="341"/>
      <c r="CP83" s="341"/>
      <c r="CQ83" s="341"/>
      <c r="CR83" s="341"/>
      <c r="CS83" s="341"/>
      <c r="CT83" s="341"/>
      <c r="CU83" s="341"/>
      <c r="CV83" s="341"/>
      <c r="CW83" s="341"/>
      <c r="CX83" s="341"/>
      <c r="CY83" s="341"/>
    </row>
    <row r="84" spans="1:103" s="288" customFormat="1" ht="25.5" customHeight="1" thickBot="1">
      <c r="A84" s="323"/>
      <c r="B84" s="322"/>
      <c r="C84" s="321"/>
      <c r="D84" s="321"/>
      <c r="E84" s="320"/>
      <c r="F84" s="310"/>
      <c r="G84" s="320"/>
      <c r="H84" s="319"/>
      <c r="I84" s="404"/>
      <c r="J84" s="403"/>
      <c r="K84" s="316"/>
      <c r="L84" s="315"/>
      <c r="M84" s="402"/>
      <c r="N84" s="315"/>
      <c r="O84" s="402"/>
      <c r="P84" s="315"/>
      <c r="Q84" s="402"/>
      <c r="R84" s="315"/>
      <c r="S84" s="401"/>
      <c r="T84" s="314" t="s">
        <v>20</v>
      </c>
      <c r="U84" s="400" t="str">
        <f>IF(U83&gt;0.9,"Sangat Tinggi",IF(U83&gt;0.75,"Tinggi",IF(U83&gt;0.65,"Sedang",IF(U83&gt;0.5,"Rendah","Sangat Rendah"))))</f>
        <v>Sangat Rendah</v>
      </c>
      <c r="V84" s="399" t="str">
        <f>IF(V83&gt;0.9,"Sangat Tinggi",IF(V83&gt;0.75,"Tinggi",IF(V83&gt;0.65,"Sedang",IF(V83&gt;0.5,"Rendah","Sangat Rendah"))))</f>
        <v>Sangat Rendah</v>
      </c>
      <c r="W84" s="311"/>
      <c r="X84" s="310"/>
      <c r="Y84" s="309"/>
      <c r="Z84" s="309"/>
      <c r="AA84" s="308"/>
      <c r="AB84" s="307"/>
      <c r="AC84" s="716"/>
      <c r="AD84" s="907"/>
      <c r="AE84" s="341"/>
      <c r="AF84" s="914" t="e">
        <f>J83</f>
        <v>#REF!</v>
      </c>
      <c r="AG84" s="914" t="e">
        <f>J83*U83</f>
        <v>#REF!</v>
      </c>
      <c r="AH84" s="445" t="e">
        <f>J83*V83</f>
        <v>#REF!</v>
      </c>
      <c r="AI84" s="341"/>
      <c r="AJ84" s="908"/>
      <c r="AK84" s="341"/>
      <c r="AL84" s="341"/>
      <c r="AM84" s="341"/>
      <c r="AN84" s="341"/>
      <c r="AO84" s="341"/>
      <c r="AP84" s="341"/>
      <c r="AQ84" s="341"/>
      <c r="AR84" s="341"/>
      <c r="AS84" s="341"/>
      <c r="AT84" s="341"/>
      <c r="AU84" s="341"/>
      <c r="AV84" s="341"/>
      <c r="AW84" s="341"/>
      <c r="AX84" s="341"/>
      <c r="AY84" s="341"/>
      <c r="AZ84" s="341"/>
      <c r="BA84" s="341"/>
      <c r="BB84" s="341"/>
      <c r="BC84" s="341"/>
      <c r="BD84" s="341"/>
      <c r="BE84" s="341"/>
      <c r="BF84" s="341"/>
      <c r="BG84" s="341"/>
      <c r="BH84" s="341"/>
      <c r="BI84" s="341"/>
      <c r="BJ84" s="341"/>
      <c r="BK84" s="341"/>
      <c r="BL84" s="341"/>
      <c r="BM84" s="341"/>
      <c r="BN84" s="341"/>
      <c r="BO84" s="341"/>
      <c r="BP84" s="341"/>
      <c r="BQ84" s="341"/>
      <c r="BR84" s="341"/>
      <c r="BS84" s="341"/>
      <c r="BT84" s="341"/>
      <c r="BU84" s="341"/>
      <c r="BV84" s="341"/>
      <c r="BW84" s="341"/>
      <c r="BX84" s="341"/>
      <c r="BY84" s="341"/>
      <c r="BZ84" s="341"/>
      <c r="CA84" s="341"/>
      <c r="CB84" s="341"/>
      <c r="CC84" s="341"/>
      <c r="CD84" s="341"/>
      <c r="CE84" s="341"/>
      <c r="CF84" s="341"/>
      <c r="CG84" s="341"/>
      <c r="CH84" s="341"/>
      <c r="CI84" s="341"/>
      <c r="CJ84" s="341"/>
      <c r="CK84" s="341"/>
      <c r="CL84" s="341"/>
      <c r="CM84" s="341"/>
      <c r="CN84" s="341"/>
      <c r="CO84" s="341"/>
      <c r="CP84" s="341"/>
      <c r="CQ84" s="341"/>
      <c r="CR84" s="341"/>
      <c r="CS84" s="341"/>
      <c r="CT84" s="341"/>
      <c r="CU84" s="341"/>
      <c r="CV84" s="341"/>
      <c r="CW84" s="341"/>
      <c r="CX84" s="341"/>
      <c r="CY84" s="341"/>
    </row>
    <row r="85" spans="1:103" s="288" customFormat="1" ht="17.149999999999999" customHeight="1" thickTop="1" thickBot="1">
      <c r="A85" s="398"/>
      <c r="B85" s="397"/>
      <c r="C85" s="396"/>
      <c r="D85" s="396"/>
      <c r="E85" s="395"/>
      <c r="F85" s="382"/>
      <c r="G85" s="395"/>
      <c r="H85" s="394"/>
      <c r="I85" s="393"/>
      <c r="J85" s="392"/>
      <c r="K85" s="391"/>
      <c r="L85" s="390"/>
      <c r="M85" s="389"/>
      <c r="N85" s="390"/>
      <c r="O85" s="389"/>
      <c r="P85" s="390"/>
      <c r="Q85" s="389"/>
      <c r="R85" s="388"/>
      <c r="S85" s="387"/>
      <c r="T85" s="386"/>
      <c r="U85" s="385"/>
      <c r="V85" s="384"/>
      <c r="W85" s="383"/>
      <c r="X85" s="382"/>
      <c r="Y85" s="381"/>
      <c r="Z85" s="381"/>
      <c r="AA85" s="380"/>
      <c r="AB85" s="379"/>
      <c r="AC85" s="716"/>
      <c r="AD85" s="907"/>
      <c r="AE85" s="341"/>
      <c r="AF85" s="914"/>
      <c r="AG85" s="914"/>
      <c r="AH85" s="445"/>
      <c r="AI85" s="341"/>
      <c r="AJ85" s="908"/>
      <c r="AK85" s="341"/>
      <c r="AL85" s="341"/>
      <c r="AM85" s="341"/>
      <c r="AN85" s="341"/>
      <c r="AO85" s="341"/>
      <c r="AP85" s="341"/>
      <c r="AQ85" s="341"/>
      <c r="AR85" s="341"/>
      <c r="AS85" s="341"/>
      <c r="AT85" s="341"/>
      <c r="AU85" s="341"/>
      <c r="AV85" s="341"/>
      <c r="AW85" s="341"/>
      <c r="AX85" s="341"/>
      <c r="AY85" s="341"/>
      <c r="AZ85" s="341"/>
      <c r="BA85" s="341"/>
      <c r="BB85" s="341"/>
      <c r="BC85" s="341"/>
      <c r="BD85" s="341"/>
      <c r="BE85" s="341"/>
      <c r="BF85" s="341"/>
      <c r="BG85" s="341"/>
      <c r="BH85" s="341"/>
      <c r="BI85" s="341"/>
      <c r="BJ85" s="341"/>
      <c r="BK85" s="341"/>
      <c r="BL85" s="341"/>
      <c r="BM85" s="341"/>
      <c r="BN85" s="341"/>
      <c r="BO85" s="341"/>
      <c r="BP85" s="341"/>
      <c r="BQ85" s="341"/>
      <c r="BR85" s="341"/>
      <c r="BS85" s="341"/>
      <c r="BT85" s="341"/>
      <c r="BU85" s="341"/>
      <c r="BV85" s="341"/>
      <c r="BW85" s="341"/>
      <c r="BX85" s="341"/>
      <c r="BY85" s="341"/>
      <c r="BZ85" s="341"/>
      <c r="CA85" s="341"/>
      <c r="CB85" s="341"/>
      <c r="CC85" s="341"/>
      <c r="CD85" s="341"/>
      <c r="CE85" s="341"/>
      <c r="CF85" s="341"/>
      <c r="CG85" s="341"/>
      <c r="CH85" s="341"/>
      <c r="CI85" s="341"/>
      <c r="CJ85" s="341"/>
      <c r="CK85" s="341"/>
      <c r="CL85" s="341"/>
      <c r="CM85" s="341"/>
      <c r="CN85" s="341"/>
      <c r="CO85" s="341"/>
      <c r="CP85" s="341"/>
      <c r="CQ85" s="341"/>
      <c r="CR85" s="341"/>
      <c r="CS85" s="341"/>
      <c r="CT85" s="341"/>
      <c r="CU85" s="341"/>
      <c r="CV85" s="341"/>
      <c r="CW85" s="341"/>
      <c r="CX85" s="341"/>
      <c r="CY85" s="341"/>
    </row>
    <row r="86" spans="1:103" s="769" customFormat="1" ht="76.5" customHeight="1" thickTop="1" thickBot="1">
      <c r="A86" s="750" t="s">
        <v>311</v>
      </c>
      <c r="B86" s="770"/>
      <c r="C86" s="752" t="s">
        <v>59</v>
      </c>
      <c r="D86" s="771" t="s">
        <v>310</v>
      </c>
      <c r="E86" s="772"/>
      <c r="F86" s="773"/>
      <c r="G86" s="772"/>
      <c r="H86" s="773"/>
      <c r="I86" s="780">
        <f>'[6]DATA REALISASI MONEV INTERNAL'!F176</f>
        <v>100</v>
      </c>
      <c r="J86" s="757" t="e">
        <f>J87</f>
        <v>#REF!</v>
      </c>
      <c r="K86" s="783">
        <f>IFERROR(K87/1,"")</f>
        <v>0</v>
      </c>
      <c r="L86" s="757">
        <f>L87</f>
        <v>0</v>
      </c>
      <c r="M86" s="784"/>
      <c r="N86" s="757"/>
      <c r="O86" s="784"/>
      <c r="P86" s="757"/>
      <c r="Q86" s="784"/>
      <c r="R86" s="781"/>
      <c r="S86" s="761"/>
      <c r="T86" s="786"/>
      <c r="U86" s="762"/>
      <c r="V86" s="763"/>
      <c r="W86" s="772"/>
      <c r="X86" s="776"/>
      <c r="Y86" s="777"/>
      <c r="Z86" s="778"/>
      <c r="AA86" s="767"/>
      <c r="AB86" s="779"/>
      <c r="AC86" s="715"/>
      <c r="AD86" s="907"/>
      <c r="AE86" s="341"/>
      <c r="AF86" s="341"/>
      <c r="AG86" s="341"/>
      <c r="AH86" s="341"/>
      <c r="AI86" s="341"/>
      <c r="AJ86" s="908"/>
      <c r="AK86" s="341"/>
      <c r="AL86" s="341"/>
      <c r="AM86" s="341"/>
      <c r="AN86" s="341"/>
      <c r="AO86" s="341"/>
      <c r="AP86" s="341"/>
      <c r="AQ86" s="341"/>
      <c r="AR86" s="341"/>
      <c r="AS86" s="341"/>
      <c r="AT86" s="341"/>
      <c r="AU86" s="341"/>
      <c r="AV86" s="341"/>
      <c r="AW86" s="341"/>
      <c r="AX86" s="341"/>
      <c r="AY86" s="341"/>
      <c r="AZ86" s="341"/>
      <c r="BA86" s="341"/>
      <c r="BB86" s="341"/>
      <c r="BC86" s="341"/>
      <c r="BD86" s="341"/>
      <c r="BE86" s="341"/>
      <c r="BF86" s="341"/>
      <c r="BG86" s="341"/>
      <c r="BH86" s="341"/>
      <c r="BI86" s="341"/>
      <c r="BJ86" s="341"/>
      <c r="BK86" s="341"/>
      <c r="BL86" s="341"/>
      <c r="BM86" s="341"/>
      <c r="BN86" s="341"/>
      <c r="BO86" s="341"/>
      <c r="BP86" s="341"/>
      <c r="BQ86" s="341"/>
      <c r="BR86" s="341"/>
      <c r="BS86" s="341"/>
      <c r="BT86" s="341"/>
      <c r="BU86" s="341"/>
      <c r="BV86" s="341"/>
      <c r="BW86" s="341"/>
      <c r="BX86" s="341"/>
      <c r="BY86" s="341"/>
      <c r="BZ86" s="341"/>
      <c r="CA86" s="341"/>
      <c r="CB86" s="341"/>
      <c r="CC86" s="341"/>
      <c r="CD86" s="341"/>
      <c r="CE86" s="341"/>
      <c r="CF86" s="341"/>
      <c r="CG86" s="341"/>
      <c r="CH86" s="341"/>
      <c r="CI86" s="341"/>
      <c r="CJ86" s="341"/>
      <c r="CK86" s="341"/>
      <c r="CL86" s="341"/>
      <c r="CM86" s="341"/>
      <c r="CN86" s="341"/>
      <c r="CO86" s="341"/>
      <c r="CP86" s="341"/>
      <c r="CQ86" s="341"/>
      <c r="CR86" s="341"/>
      <c r="CS86" s="341"/>
      <c r="CT86" s="341"/>
      <c r="CU86" s="341"/>
      <c r="CV86" s="341"/>
      <c r="CW86" s="341"/>
      <c r="CX86" s="341"/>
      <c r="CY86" s="341"/>
    </row>
    <row r="87" spans="1:103" s="802" customFormat="1" ht="63" customHeight="1" thickTop="1">
      <c r="A87" s="867">
        <v>15</v>
      </c>
      <c r="B87" s="868"/>
      <c r="C87" s="869" t="s">
        <v>308</v>
      </c>
      <c r="D87" s="870" t="s">
        <v>307</v>
      </c>
      <c r="E87" s="871"/>
      <c r="F87" s="872">
        <v>0</v>
      </c>
      <c r="G87" s="871"/>
      <c r="H87" s="872"/>
      <c r="I87" s="897">
        <f>'[6]DATA REALISASI MONEV INTERNAL'!F177</f>
        <v>100</v>
      </c>
      <c r="J87" s="874" t="e">
        <f>SUM(J88:J89)</f>
        <v>#REF!</v>
      </c>
      <c r="K87" s="902">
        <f>(K88+(K89/4))/SUM($I$88:$I$89)*100</f>
        <v>0</v>
      </c>
      <c r="L87" s="877">
        <f>SUM(L88:L89)</f>
        <v>0</v>
      </c>
      <c r="M87" s="903"/>
      <c r="N87" s="877"/>
      <c r="O87" s="903"/>
      <c r="P87" s="877"/>
      <c r="Q87" s="903"/>
      <c r="R87" s="878"/>
      <c r="S87" s="822"/>
      <c r="T87" s="901"/>
      <c r="U87" s="898"/>
      <c r="V87" s="880"/>
      <c r="W87" s="881"/>
      <c r="X87" s="882"/>
      <c r="Y87" s="883"/>
      <c r="Z87" s="884"/>
      <c r="AA87" s="885"/>
      <c r="AB87" s="886"/>
      <c r="AC87" s="716"/>
      <c r="AD87" s="907"/>
      <c r="AE87" s="341"/>
      <c r="AF87" s="341"/>
      <c r="AG87" s="341"/>
      <c r="AH87" s="341"/>
      <c r="AI87" s="341"/>
      <c r="AJ87" s="908"/>
      <c r="AK87" s="341"/>
      <c r="AL87" s="341"/>
      <c r="AM87" s="341"/>
      <c r="AN87" s="341"/>
      <c r="AO87" s="341"/>
      <c r="AP87" s="341"/>
      <c r="AQ87" s="341"/>
      <c r="AR87" s="341"/>
      <c r="AS87" s="341"/>
      <c r="AT87" s="341"/>
      <c r="AU87" s="341"/>
      <c r="AV87" s="341"/>
      <c r="AW87" s="341"/>
      <c r="AX87" s="341"/>
      <c r="AY87" s="341"/>
      <c r="AZ87" s="341"/>
      <c r="BA87" s="341"/>
      <c r="BB87" s="341"/>
      <c r="BC87" s="341"/>
      <c r="BD87" s="341"/>
      <c r="BE87" s="341"/>
      <c r="BF87" s="341"/>
      <c r="BG87" s="341"/>
      <c r="BH87" s="341"/>
      <c r="BI87" s="341"/>
      <c r="BJ87" s="341"/>
      <c r="BK87" s="341"/>
      <c r="BL87" s="341"/>
      <c r="BM87" s="341"/>
      <c r="BN87" s="341"/>
      <c r="BO87" s="341"/>
      <c r="BP87" s="341"/>
      <c r="BQ87" s="341"/>
      <c r="BR87" s="341"/>
      <c r="BS87" s="341"/>
      <c r="BT87" s="341"/>
      <c r="BU87" s="341"/>
      <c r="BV87" s="341"/>
      <c r="BW87" s="341"/>
      <c r="BX87" s="341"/>
      <c r="BY87" s="341"/>
      <c r="BZ87" s="341"/>
      <c r="CA87" s="341"/>
      <c r="CB87" s="341"/>
      <c r="CC87" s="341"/>
      <c r="CD87" s="341"/>
      <c r="CE87" s="341"/>
      <c r="CF87" s="341"/>
      <c r="CG87" s="341"/>
      <c r="CH87" s="341"/>
      <c r="CI87" s="341"/>
      <c r="CJ87" s="341"/>
      <c r="CK87" s="341"/>
      <c r="CL87" s="341"/>
      <c r="CM87" s="341"/>
      <c r="CN87" s="341"/>
      <c r="CO87" s="341"/>
      <c r="CP87" s="341"/>
      <c r="CQ87" s="341"/>
      <c r="CR87" s="341"/>
      <c r="CS87" s="341"/>
      <c r="CT87" s="341"/>
      <c r="CU87" s="341"/>
      <c r="CV87" s="341"/>
      <c r="CW87" s="341"/>
      <c r="CX87" s="341"/>
      <c r="CY87" s="341"/>
    </row>
    <row r="88" spans="1:103" s="288" customFormat="1" ht="51.75" customHeight="1">
      <c r="A88" s="377">
        <v>34</v>
      </c>
      <c r="B88" s="376"/>
      <c r="C88" s="375" t="s">
        <v>306</v>
      </c>
      <c r="D88" s="374" t="s">
        <v>305</v>
      </c>
      <c r="E88" s="366"/>
      <c r="F88" s="373"/>
      <c r="G88" s="366"/>
      <c r="H88" s="373"/>
      <c r="I88" s="370">
        <v>22</v>
      </c>
      <c r="J88" s="4" t="e">
        <f>#REF!</f>
        <v>#REF!</v>
      </c>
      <c r="K88" s="372">
        <v>0</v>
      </c>
      <c r="L88" s="371">
        <v>0</v>
      </c>
      <c r="M88" s="372"/>
      <c r="N88" s="371"/>
      <c r="O88" s="372"/>
      <c r="P88" s="371"/>
      <c r="Q88" s="372"/>
      <c r="R88" s="371"/>
      <c r="S88" s="369"/>
      <c r="T88" s="671">
        <f>L88</f>
        <v>0</v>
      </c>
      <c r="U88" s="368"/>
      <c r="V88" s="378"/>
      <c r="W88" s="366"/>
      <c r="X88" s="365"/>
      <c r="Y88" s="364"/>
      <c r="Z88" s="363"/>
      <c r="AA88" s="362"/>
      <c r="AB88" s="361"/>
      <c r="AC88" s="716"/>
      <c r="AD88" s="907">
        <v>133500</v>
      </c>
      <c r="AE88" s="341"/>
      <c r="AF88" s="341"/>
      <c r="AG88" s="341"/>
      <c r="AH88" s="341"/>
      <c r="AI88" s="341"/>
      <c r="AJ88" s="908"/>
      <c r="AK88" s="341"/>
      <c r="AL88" s="341"/>
      <c r="AM88" s="341"/>
      <c r="AN88" s="341"/>
      <c r="AO88" s="341"/>
      <c r="AP88" s="915" t="e">
        <f>(J88-T88-AD88)</f>
        <v>#REF!</v>
      </c>
      <c r="AQ88" s="341"/>
      <c r="AR88" s="341"/>
      <c r="AS88" s="341"/>
      <c r="AT88" s="341"/>
      <c r="AU88" s="341"/>
      <c r="AV88" s="341"/>
      <c r="AW88" s="341"/>
      <c r="AX88" s="341"/>
      <c r="AY88" s="341"/>
      <c r="AZ88" s="341"/>
      <c r="BA88" s="341"/>
      <c r="BB88" s="341"/>
      <c r="BC88" s="341"/>
      <c r="BD88" s="341"/>
      <c r="BE88" s="341"/>
      <c r="BF88" s="341"/>
      <c r="BG88" s="341"/>
      <c r="BH88" s="341"/>
      <c r="BI88" s="341"/>
      <c r="BJ88" s="341"/>
      <c r="BK88" s="341"/>
      <c r="BL88" s="341"/>
      <c r="BM88" s="341"/>
      <c r="BN88" s="341"/>
      <c r="BO88" s="341"/>
      <c r="BP88" s="341"/>
      <c r="BQ88" s="341"/>
      <c r="BR88" s="341"/>
      <c r="BS88" s="341"/>
      <c r="BT88" s="341"/>
      <c r="BU88" s="341"/>
      <c r="BV88" s="341"/>
      <c r="BW88" s="341"/>
      <c r="BX88" s="341"/>
      <c r="BY88" s="341"/>
      <c r="BZ88" s="341"/>
      <c r="CA88" s="341"/>
      <c r="CB88" s="341"/>
      <c r="CC88" s="341"/>
      <c r="CD88" s="341"/>
      <c r="CE88" s="341"/>
      <c r="CF88" s="341"/>
      <c r="CG88" s="341"/>
      <c r="CH88" s="341"/>
      <c r="CI88" s="341"/>
      <c r="CJ88" s="341"/>
      <c r="CK88" s="341"/>
      <c r="CL88" s="341"/>
      <c r="CM88" s="341"/>
      <c r="CN88" s="341"/>
      <c r="CO88" s="341"/>
      <c r="CP88" s="341"/>
      <c r="CQ88" s="341"/>
      <c r="CR88" s="341"/>
      <c r="CS88" s="341"/>
      <c r="CT88" s="341"/>
      <c r="CU88" s="341"/>
      <c r="CV88" s="341"/>
      <c r="CW88" s="341"/>
      <c r="CX88" s="341"/>
      <c r="CY88" s="341"/>
    </row>
    <row r="89" spans="1:103" s="288" customFormat="1" ht="48.75" customHeight="1">
      <c r="A89" s="360">
        <v>35</v>
      </c>
      <c r="B89" s="359"/>
      <c r="C89" s="358" t="s">
        <v>304</v>
      </c>
      <c r="D89" s="357" t="s">
        <v>303</v>
      </c>
      <c r="E89" s="347"/>
      <c r="F89" s="356"/>
      <c r="G89" s="347"/>
      <c r="H89" s="356"/>
      <c r="I89" s="355">
        <v>8</v>
      </c>
      <c r="J89" s="4" t="e">
        <f>#REF!</f>
        <v>#REF!</v>
      </c>
      <c r="K89" s="354">
        <v>0</v>
      </c>
      <c r="L89" s="371">
        <v>0</v>
      </c>
      <c r="M89" s="354"/>
      <c r="N89" s="353"/>
      <c r="O89" s="354"/>
      <c r="P89" s="353"/>
      <c r="Q89" s="354"/>
      <c r="R89" s="353"/>
      <c r="S89" s="351"/>
      <c r="T89" s="350"/>
      <c r="U89" s="368"/>
      <c r="V89" s="378"/>
      <c r="W89" s="347"/>
      <c r="X89" s="346"/>
      <c r="Y89" s="345"/>
      <c r="Z89" s="344"/>
      <c r="AA89" s="343"/>
      <c r="AB89" s="342"/>
      <c r="AC89" s="716"/>
      <c r="AD89" s="907">
        <v>14000</v>
      </c>
      <c r="AE89" s="341"/>
      <c r="AF89" s="341"/>
      <c r="AG89" s="341"/>
      <c r="AH89" s="341"/>
      <c r="AI89" s="341"/>
      <c r="AJ89" s="908"/>
      <c r="AK89" s="341"/>
      <c r="AL89" s="341"/>
      <c r="AM89" s="341"/>
      <c r="AN89" s="341"/>
      <c r="AO89" s="341"/>
      <c r="AP89" s="915" t="e">
        <f>(J89-T89-AD89)</f>
        <v>#REF!</v>
      </c>
      <c r="AQ89" s="341"/>
      <c r="AR89" s="341"/>
      <c r="AS89" s="341"/>
      <c r="AT89" s="341"/>
      <c r="AU89" s="341"/>
      <c r="AV89" s="341"/>
      <c r="AW89" s="341"/>
      <c r="AX89" s="341"/>
      <c r="AY89" s="341"/>
      <c r="AZ89" s="341"/>
      <c r="BA89" s="341"/>
      <c r="BB89" s="341"/>
      <c r="BC89" s="341"/>
      <c r="BD89" s="341"/>
      <c r="BE89" s="341"/>
      <c r="BF89" s="341"/>
      <c r="BG89" s="341"/>
      <c r="BH89" s="341"/>
      <c r="BI89" s="341"/>
      <c r="BJ89" s="341"/>
      <c r="BK89" s="341"/>
      <c r="BL89" s="341"/>
      <c r="BM89" s="341"/>
      <c r="BN89" s="341"/>
      <c r="BO89" s="341"/>
      <c r="BP89" s="341"/>
      <c r="BQ89" s="341"/>
      <c r="BR89" s="341"/>
      <c r="BS89" s="341"/>
      <c r="BT89" s="341"/>
      <c r="BU89" s="341"/>
      <c r="BV89" s="341"/>
      <c r="BW89" s="341"/>
      <c r="BX89" s="341"/>
      <c r="BY89" s="341"/>
      <c r="BZ89" s="341"/>
      <c r="CA89" s="341"/>
      <c r="CB89" s="341"/>
      <c r="CC89" s="341"/>
      <c r="CD89" s="341"/>
      <c r="CE89" s="341"/>
      <c r="CF89" s="341"/>
      <c r="CG89" s="341"/>
      <c r="CH89" s="341"/>
      <c r="CI89" s="341"/>
      <c r="CJ89" s="341"/>
      <c r="CK89" s="341"/>
      <c r="CL89" s="341"/>
      <c r="CM89" s="341"/>
      <c r="CN89" s="341"/>
      <c r="CO89" s="341"/>
      <c r="CP89" s="341"/>
      <c r="CQ89" s="341"/>
      <c r="CR89" s="341"/>
      <c r="CS89" s="341"/>
      <c r="CT89" s="341"/>
      <c r="CU89" s="341"/>
      <c r="CV89" s="341"/>
      <c r="CW89" s="341"/>
      <c r="CX89" s="341"/>
      <c r="CY89" s="341"/>
    </row>
    <row r="90" spans="1:103" s="288" customFormat="1" ht="23.15" customHeight="1">
      <c r="A90" s="340"/>
      <c r="B90" s="339"/>
      <c r="C90" s="338"/>
      <c r="D90" s="338"/>
      <c r="E90" s="337"/>
      <c r="F90" s="327"/>
      <c r="G90" s="337"/>
      <c r="H90" s="336"/>
      <c r="I90" s="335"/>
      <c r="J90" s="334" t="e">
        <f>SUM(J88:J89)</f>
        <v>#REF!</v>
      </c>
      <c r="K90" s="333"/>
      <c r="L90" s="332"/>
      <c r="M90" s="332"/>
      <c r="N90" s="332"/>
      <c r="O90" s="332"/>
      <c r="P90" s="332"/>
      <c r="Q90" s="332"/>
      <c r="R90" s="332"/>
      <c r="S90" s="332"/>
      <c r="T90" s="331" t="s">
        <v>19</v>
      </c>
      <c r="U90" s="330">
        <f>IFERROR(AVERAGE(U88:U89),0)</f>
        <v>0</v>
      </c>
      <c r="V90" s="329">
        <f>IFERROR((0+V88*J88+V89*J89)/J90,0)</f>
        <v>0</v>
      </c>
      <c r="W90" s="328"/>
      <c r="X90" s="327"/>
      <c r="Y90" s="326"/>
      <c r="Z90" s="326"/>
      <c r="AA90" s="325"/>
      <c r="AB90" s="324"/>
      <c r="AC90" s="716"/>
      <c r="AD90" s="907"/>
      <c r="AE90" s="341"/>
      <c r="AF90" s="914" t="e">
        <f>J90</f>
        <v>#REF!</v>
      </c>
      <c r="AG90" s="445" t="e">
        <f>J90*U90</f>
        <v>#REF!</v>
      </c>
      <c r="AH90" s="445" t="e">
        <f>J90*V90</f>
        <v>#REF!</v>
      </c>
      <c r="AI90" s="341"/>
      <c r="AJ90" s="908"/>
      <c r="AK90" s="341"/>
      <c r="AL90" s="341"/>
      <c r="AM90" s="341"/>
      <c r="AN90" s="341"/>
      <c r="AO90" s="341"/>
      <c r="AP90" s="341"/>
      <c r="AQ90" s="341"/>
      <c r="AR90" s="341"/>
      <c r="AS90" s="341"/>
      <c r="AT90" s="341"/>
      <c r="AU90" s="341"/>
      <c r="AV90" s="341"/>
      <c r="AW90" s="341"/>
      <c r="AX90" s="341"/>
      <c r="AY90" s="341"/>
      <c r="AZ90" s="341"/>
      <c r="BA90" s="341"/>
      <c r="BB90" s="341"/>
      <c r="BC90" s="341"/>
      <c r="BD90" s="341"/>
      <c r="BE90" s="341"/>
      <c r="BF90" s="341"/>
      <c r="BG90" s="341"/>
      <c r="BH90" s="341"/>
      <c r="BI90" s="341"/>
      <c r="BJ90" s="341"/>
      <c r="BK90" s="341"/>
      <c r="BL90" s="341"/>
      <c r="BM90" s="341"/>
      <c r="BN90" s="341"/>
      <c r="BO90" s="341"/>
      <c r="BP90" s="341"/>
      <c r="BQ90" s="341"/>
      <c r="BR90" s="341"/>
      <c r="BS90" s="341"/>
      <c r="BT90" s="341"/>
      <c r="BU90" s="341"/>
      <c r="BV90" s="341"/>
      <c r="BW90" s="341"/>
      <c r="BX90" s="341"/>
      <c r="BY90" s="341"/>
      <c r="BZ90" s="341"/>
      <c r="CA90" s="341"/>
      <c r="CB90" s="341"/>
      <c r="CC90" s="341"/>
      <c r="CD90" s="341"/>
      <c r="CE90" s="341"/>
      <c r="CF90" s="341"/>
      <c r="CG90" s="341"/>
      <c r="CH90" s="341"/>
      <c r="CI90" s="341"/>
      <c r="CJ90" s="341"/>
      <c r="CK90" s="341"/>
      <c r="CL90" s="341"/>
      <c r="CM90" s="341"/>
      <c r="CN90" s="341"/>
      <c r="CO90" s="341"/>
      <c r="CP90" s="341"/>
      <c r="CQ90" s="341"/>
      <c r="CR90" s="341"/>
      <c r="CS90" s="341"/>
      <c r="CT90" s="341"/>
      <c r="CU90" s="341"/>
      <c r="CV90" s="341"/>
      <c r="CW90" s="341"/>
      <c r="CX90" s="341"/>
      <c r="CY90" s="341"/>
    </row>
    <row r="91" spans="1:103" s="288" customFormat="1" ht="27" customHeight="1" thickBot="1">
      <c r="A91" s="323"/>
      <c r="B91" s="322"/>
      <c r="C91" s="321"/>
      <c r="D91" s="321"/>
      <c r="E91" s="320"/>
      <c r="F91" s="310"/>
      <c r="G91" s="320"/>
      <c r="H91" s="319"/>
      <c r="I91" s="318"/>
      <c r="J91" s="317"/>
      <c r="K91" s="316"/>
      <c r="L91" s="315"/>
      <c r="M91" s="315"/>
      <c r="N91" s="315"/>
      <c r="O91" s="315"/>
      <c r="P91" s="315"/>
      <c r="Q91" s="315"/>
      <c r="R91" s="315"/>
      <c r="S91" s="315"/>
      <c r="T91" s="314" t="s">
        <v>20</v>
      </c>
      <c r="U91" s="313" t="str">
        <f>IF(U90&gt;0.9,"Sangat Tinggi",IF(U90&gt;0.75,"Tinggi",IF(U90&gt;0.65,"Sedang",IF(U90&gt;0.5,"Rendah","Sangat Rendah"))))</f>
        <v>Sangat Rendah</v>
      </c>
      <c r="V91" s="312" t="str">
        <f>IF(V90&gt;0.9,"Sangat Tinggi",IF(V90&gt;0.75,"Tinggi",IF(V90&gt;0.65,"Sedang",IF(V90&gt;0.5,"Rendah","Sangat Rendah"))))</f>
        <v>Sangat Rendah</v>
      </c>
      <c r="W91" s="311"/>
      <c r="X91" s="310"/>
      <c r="Y91" s="309"/>
      <c r="Z91" s="309"/>
      <c r="AA91" s="308"/>
      <c r="AB91" s="307"/>
      <c r="AC91" s="716"/>
      <c r="AD91" s="907"/>
      <c r="AE91" s="341"/>
      <c r="AF91" s="341"/>
      <c r="AG91" s="341"/>
      <c r="AH91" s="341"/>
      <c r="AI91" s="341"/>
      <c r="AJ91" s="908"/>
      <c r="AK91" s="341"/>
      <c r="AL91" s="341"/>
      <c r="AM91" s="341"/>
      <c r="AN91" s="341"/>
      <c r="AO91" s="341"/>
      <c r="AP91" s="341"/>
      <c r="AQ91" s="341"/>
      <c r="AR91" s="341"/>
      <c r="AS91" s="341"/>
      <c r="AT91" s="341"/>
      <c r="AU91" s="341"/>
      <c r="AV91" s="341"/>
      <c r="AW91" s="341"/>
      <c r="AX91" s="341"/>
      <c r="AY91" s="341"/>
      <c r="AZ91" s="341"/>
      <c r="BA91" s="341"/>
      <c r="BB91" s="341"/>
      <c r="BC91" s="341"/>
      <c r="BD91" s="341"/>
      <c r="BE91" s="341"/>
      <c r="BF91" s="341"/>
      <c r="BG91" s="341"/>
      <c r="BH91" s="341"/>
      <c r="BI91" s="341"/>
      <c r="BJ91" s="341"/>
      <c r="BK91" s="341"/>
      <c r="BL91" s="341"/>
      <c r="BM91" s="341"/>
      <c r="BN91" s="341"/>
      <c r="BO91" s="341"/>
      <c r="BP91" s="341"/>
      <c r="BQ91" s="341"/>
      <c r="BR91" s="341"/>
      <c r="BS91" s="341"/>
      <c r="BT91" s="341"/>
      <c r="BU91" s="341"/>
      <c r="BV91" s="341"/>
      <c r="BW91" s="341"/>
      <c r="BX91" s="341"/>
      <c r="BY91" s="341"/>
      <c r="BZ91" s="341"/>
      <c r="CA91" s="341"/>
      <c r="CB91" s="341"/>
      <c r="CC91" s="341"/>
      <c r="CD91" s="341"/>
      <c r="CE91" s="341"/>
      <c r="CF91" s="341"/>
      <c r="CG91" s="341"/>
      <c r="CH91" s="341"/>
      <c r="CI91" s="341"/>
      <c r="CJ91" s="341"/>
      <c r="CK91" s="341"/>
      <c r="CL91" s="341"/>
      <c r="CM91" s="341"/>
      <c r="CN91" s="341"/>
      <c r="CO91" s="341"/>
      <c r="CP91" s="341"/>
      <c r="CQ91" s="341"/>
      <c r="CR91" s="341"/>
      <c r="CS91" s="341"/>
      <c r="CT91" s="341"/>
      <c r="CU91" s="341"/>
      <c r="CV91" s="341"/>
      <c r="CW91" s="341"/>
      <c r="CX91" s="341"/>
      <c r="CY91" s="341"/>
    </row>
    <row r="92" spans="1:103" s="288" customFormat="1" ht="26.25" customHeight="1" thickTop="1" thickBot="1">
      <c r="A92" s="306"/>
      <c r="B92" s="305"/>
      <c r="C92" s="305"/>
      <c r="D92" s="305"/>
      <c r="E92" s="305"/>
      <c r="F92" s="305"/>
      <c r="G92" s="305"/>
      <c r="H92" s="304"/>
      <c r="I92" s="1155" t="e">
        <f>(J9+J58+J66+J73+J80+J86)</f>
        <v>#REF!</v>
      </c>
      <c r="J92" s="1156"/>
      <c r="K92" s="1157" t="s">
        <v>62</v>
      </c>
      <c r="L92" s="1158"/>
      <c r="M92" s="1158"/>
      <c r="N92" s="1158"/>
      <c r="O92" s="1158"/>
      <c r="P92" s="1158"/>
      <c r="Q92" s="1158"/>
      <c r="R92" s="1158"/>
      <c r="S92" s="1158"/>
      <c r="T92" s="1159"/>
      <c r="U92" s="303">
        <f>AVERAGE(U90,U83,U77,U70,U63,U55,U49,U43,U38,U29,U24,U20,U15)</f>
        <v>3.3653846153846152E-2</v>
      </c>
      <c r="V92" s="303">
        <f>U92</f>
        <v>3.3653846153846152E-2</v>
      </c>
      <c r="W92" s="302"/>
      <c r="X92" s="301"/>
      <c r="Y92" s="301"/>
      <c r="Z92" s="301"/>
      <c r="AA92" s="300"/>
      <c r="AB92" s="299"/>
      <c r="AC92" s="717"/>
      <c r="AD92" s="907"/>
      <c r="AE92" s="341"/>
      <c r="AF92" s="341"/>
      <c r="AG92" s="341"/>
      <c r="AH92" s="341"/>
      <c r="AI92" s="341"/>
      <c r="AJ92" s="908"/>
      <c r="AK92" s="341"/>
      <c r="AL92" s="341"/>
      <c r="AM92" s="341"/>
      <c r="AN92" s="341"/>
      <c r="AO92" s="341"/>
      <c r="AP92" s="341"/>
      <c r="AQ92" s="341"/>
      <c r="AR92" s="341"/>
      <c r="AS92" s="341"/>
      <c r="AT92" s="341"/>
      <c r="AU92" s="341"/>
      <c r="AV92" s="341"/>
      <c r="AW92" s="341"/>
      <c r="AX92" s="341"/>
      <c r="AY92" s="341"/>
      <c r="AZ92" s="341"/>
      <c r="BA92" s="341"/>
      <c r="BB92" s="341"/>
      <c r="BC92" s="341"/>
      <c r="BD92" s="341"/>
      <c r="BE92" s="341"/>
      <c r="BF92" s="341"/>
      <c r="BG92" s="341"/>
      <c r="BH92" s="341"/>
      <c r="BI92" s="341"/>
      <c r="BJ92" s="341"/>
      <c r="BK92" s="341"/>
      <c r="BL92" s="341"/>
      <c r="BM92" s="341"/>
      <c r="BN92" s="341"/>
      <c r="BO92" s="341"/>
      <c r="BP92" s="341"/>
      <c r="BQ92" s="341"/>
      <c r="BR92" s="341"/>
      <c r="BS92" s="341"/>
      <c r="BT92" s="341"/>
      <c r="BU92" s="341"/>
      <c r="BV92" s="341"/>
      <c r="BW92" s="341"/>
      <c r="BX92" s="341"/>
      <c r="BY92" s="341"/>
      <c r="BZ92" s="341"/>
      <c r="CA92" s="341"/>
      <c r="CB92" s="341"/>
      <c r="CC92" s="341"/>
      <c r="CD92" s="341"/>
      <c r="CE92" s="341"/>
      <c r="CF92" s="341"/>
      <c r="CG92" s="341"/>
      <c r="CH92" s="341"/>
      <c r="CI92" s="341"/>
      <c r="CJ92" s="341"/>
      <c r="CK92" s="341"/>
      <c r="CL92" s="341"/>
      <c r="CM92" s="341"/>
      <c r="CN92" s="341"/>
      <c r="CO92" s="341"/>
      <c r="CP92" s="341"/>
      <c r="CQ92" s="341"/>
      <c r="CR92" s="341"/>
      <c r="CS92" s="341"/>
      <c r="CT92" s="341"/>
      <c r="CU92" s="341"/>
      <c r="CV92" s="341"/>
      <c r="CW92" s="341"/>
      <c r="CX92" s="341"/>
      <c r="CY92" s="341"/>
    </row>
    <row r="93" spans="1:103" s="288" customFormat="1" ht="35.25" customHeight="1" thickTop="1" thickBot="1">
      <c r="A93" s="298"/>
      <c r="B93" s="295"/>
      <c r="C93" s="295"/>
      <c r="D93" s="295"/>
      <c r="E93" s="295"/>
      <c r="F93" s="295"/>
      <c r="G93" s="295"/>
      <c r="H93" s="297"/>
      <c r="I93" s="296"/>
      <c r="J93" s="660" t="e">
        <f>(L9+L58+L66+L73+L80+L86)</f>
        <v>#VALUE!</v>
      </c>
      <c r="K93" s="1160" t="s">
        <v>63</v>
      </c>
      <c r="L93" s="1161"/>
      <c r="M93" s="1161"/>
      <c r="N93" s="1161"/>
      <c r="O93" s="1161"/>
      <c r="P93" s="1161"/>
      <c r="Q93" s="1161"/>
      <c r="R93" s="1161"/>
      <c r="S93" s="1161"/>
      <c r="T93" s="1162"/>
      <c r="U93" s="294" t="str">
        <f>IF(U92&gt;0.9,"Sangat Tinggi",IF(U92&gt;0.75,"Tinggi",IF(U92&gt;0.65,"Sedang",IF(U92&gt;0.5,"Rendah","Sangat Rendah"))))</f>
        <v>Sangat Rendah</v>
      </c>
      <c r="V93" s="293" t="str">
        <f>IF(V92&gt;0.9,"Sangat Tinggi",IF(V92&gt;0.75,"Tinggi",IF(V92&gt;0.65,"Sedang",IF(V92&gt;0.5,"Rendah","Sangat Rendah"))))</f>
        <v>Sangat Rendah</v>
      </c>
      <c r="W93" s="292"/>
      <c r="X93" s="291"/>
      <c r="Y93" s="291"/>
      <c r="Z93" s="291"/>
      <c r="AA93" s="290"/>
      <c r="AB93" s="289"/>
      <c r="AC93" s="717"/>
      <c r="AD93" s="907"/>
      <c r="AE93" s="341"/>
      <c r="AF93" s="914" t="e">
        <f>SUM(AF15:AF90)</f>
        <v>#REF!</v>
      </c>
      <c r="AG93" s="914" t="e">
        <f>SUM(AG15:AG90)</f>
        <v>#REF!</v>
      </c>
      <c r="AH93" s="917">
        <f>SUM(T9,T58,T66,T73,T80,T86)</f>
        <v>0</v>
      </c>
      <c r="AI93" s="341"/>
      <c r="AJ93" s="908"/>
      <c r="AK93" s="341"/>
      <c r="AL93" s="341"/>
      <c r="AM93" s="341"/>
      <c r="AN93" s="341"/>
      <c r="AO93" s="341"/>
      <c r="AP93" s="341"/>
      <c r="AQ93" s="341"/>
      <c r="AR93" s="341"/>
      <c r="AS93" s="341"/>
      <c r="AT93" s="341"/>
      <c r="AU93" s="341"/>
      <c r="AV93" s="341"/>
      <c r="AW93" s="341"/>
      <c r="AX93" s="341"/>
      <c r="AY93" s="341"/>
      <c r="AZ93" s="341"/>
      <c r="BA93" s="341"/>
      <c r="BB93" s="341"/>
      <c r="BC93" s="341"/>
      <c r="BD93" s="341"/>
      <c r="BE93" s="341"/>
      <c r="BF93" s="341"/>
      <c r="BG93" s="341"/>
      <c r="BH93" s="341"/>
      <c r="BI93" s="341"/>
      <c r="BJ93" s="341"/>
      <c r="BK93" s="341"/>
      <c r="BL93" s="341"/>
      <c r="BM93" s="341"/>
      <c r="BN93" s="341"/>
      <c r="BO93" s="341"/>
      <c r="BP93" s="341"/>
      <c r="BQ93" s="341"/>
      <c r="BR93" s="341"/>
      <c r="BS93" s="341"/>
      <c r="BT93" s="341"/>
      <c r="BU93" s="341"/>
      <c r="BV93" s="341"/>
      <c r="BW93" s="341"/>
      <c r="BX93" s="341"/>
      <c r="BY93" s="341"/>
      <c r="BZ93" s="341"/>
      <c r="CA93" s="341"/>
      <c r="CB93" s="341"/>
      <c r="CC93" s="341"/>
      <c r="CD93" s="341"/>
      <c r="CE93" s="341"/>
      <c r="CF93" s="341"/>
      <c r="CG93" s="341"/>
      <c r="CH93" s="341"/>
      <c r="CI93" s="341"/>
      <c r="CJ93" s="341"/>
      <c r="CK93" s="341"/>
      <c r="CL93" s="341"/>
      <c r="CM93" s="341"/>
      <c r="CN93" s="341"/>
      <c r="CO93" s="341"/>
      <c r="CP93" s="341"/>
      <c r="CQ93" s="341"/>
      <c r="CR93" s="341"/>
      <c r="CS93" s="341"/>
      <c r="CT93" s="341"/>
      <c r="CU93" s="341"/>
      <c r="CV93" s="341"/>
      <c r="CW93" s="341"/>
      <c r="CX93" s="341"/>
      <c r="CY93" s="341"/>
    </row>
    <row r="94" spans="1:103" s="263" customFormat="1" ht="39" customHeight="1" thickTop="1">
      <c r="A94" s="1163" t="s">
        <v>302</v>
      </c>
      <c r="B94" s="1164"/>
      <c r="C94" s="1164"/>
      <c r="D94" s="1164"/>
      <c r="E94" s="1164"/>
      <c r="F94" s="1164"/>
      <c r="G94" s="1164"/>
      <c r="H94" s="1164"/>
      <c r="I94" s="1164"/>
      <c r="J94" s="1164"/>
      <c r="K94" s="1164"/>
      <c r="L94" s="1164"/>
      <c r="M94" s="1164"/>
      <c r="N94" s="1164"/>
      <c r="O94" s="1164"/>
      <c r="P94" s="1164"/>
      <c r="Q94" s="1164"/>
      <c r="R94" s="1164"/>
      <c r="S94" s="1164"/>
      <c r="T94" s="1164"/>
      <c r="U94" s="1164"/>
      <c r="V94" s="1164"/>
      <c r="W94" s="1164"/>
      <c r="X94" s="1164"/>
      <c r="Y94" s="1164"/>
      <c r="Z94" s="1164"/>
      <c r="AA94" s="1164"/>
      <c r="AB94" s="1165"/>
      <c r="AC94" s="718"/>
      <c r="AD94" s="904"/>
      <c r="AE94" s="612"/>
      <c r="AF94" s="612"/>
      <c r="AG94" s="612"/>
      <c r="AH94" s="612"/>
      <c r="AI94" s="612"/>
      <c r="AJ94" s="905"/>
      <c r="AK94" s="612"/>
      <c r="AL94" s="612"/>
      <c r="AM94" s="612"/>
      <c r="AN94" s="612"/>
      <c r="AO94" s="612"/>
      <c r="AP94" s="612"/>
      <c r="AQ94" s="612"/>
      <c r="AR94" s="612"/>
      <c r="AS94" s="612"/>
      <c r="AT94" s="612"/>
      <c r="AU94" s="612"/>
      <c r="AV94" s="612"/>
      <c r="AW94" s="612"/>
      <c r="AX94" s="612"/>
      <c r="AY94" s="612"/>
      <c r="AZ94" s="612"/>
      <c r="BA94" s="612"/>
      <c r="BB94" s="612"/>
      <c r="BC94" s="612"/>
      <c r="BD94" s="612"/>
      <c r="BE94" s="612"/>
      <c r="BF94" s="612"/>
      <c r="BG94" s="612"/>
      <c r="BH94" s="612"/>
      <c r="BI94" s="612"/>
      <c r="BJ94" s="612"/>
      <c r="BK94" s="612"/>
      <c r="BL94" s="612"/>
      <c r="BM94" s="612"/>
      <c r="BN94" s="612"/>
      <c r="BO94" s="612"/>
      <c r="BP94" s="612"/>
      <c r="BQ94" s="612"/>
      <c r="BR94" s="612"/>
      <c r="BS94" s="612"/>
      <c r="BT94" s="612"/>
      <c r="BU94" s="612"/>
      <c r="BV94" s="612"/>
      <c r="BW94" s="612"/>
      <c r="BX94" s="612"/>
      <c r="BY94" s="612"/>
      <c r="BZ94" s="612"/>
      <c r="CA94" s="612"/>
      <c r="CB94" s="612"/>
      <c r="CC94" s="612"/>
      <c r="CD94" s="612"/>
      <c r="CE94" s="612"/>
      <c r="CF94" s="612"/>
      <c r="CG94" s="612"/>
      <c r="CH94" s="612"/>
      <c r="CI94" s="612"/>
      <c r="CJ94" s="612"/>
      <c r="CK94" s="612"/>
      <c r="CL94" s="612"/>
      <c r="CM94" s="612"/>
      <c r="CN94" s="612"/>
      <c r="CO94" s="612"/>
      <c r="CP94" s="612"/>
      <c r="CQ94" s="612"/>
      <c r="CR94" s="612"/>
      <c r="CS94" s="612"/>
      <c r="CT94" s="612"/>
      <c r="CU94" s="612"/>
      <c r="CV94" s="612"/>
      <c r="CW94" s="612"/>
      <c r="CX94" s="612"/>
      <c r="CY94" s="612"/>
    </row>
    <row r="95" spans="1:103" s="264" customFormat="1" ht="18.649999999999999" customHeight="1">
      <c r="A95" s="1124" t="s">
        <v>301</v>
      </c>
      <c r="B95" s="1125"/>
      <c r="C95" s="1125"/>
      <c r="D95" s="1125"/>
      <c r="E95" s="1125"/>
      <c r="F95" s="1125"/>
      <c r="G95" s="1125"/>
      <c r="H95" s="1125"/>
      <c r="I95" s="1125"/>
      <c r="J95" s="1125"/>
      <c r="K95" s="1125"/>
      <c r="L95" s="1125"/>
      <c r="M95" s="1125"/>
      <c r="N95" s="1125"/>
      <c r="O95" s="285"/>
      <c r="P95" s="287" t="e">
        <f>SUM(L9,L58,L66,L73,L80,L86)</f>
        <v>#REF!</v>
      </c>
      <c r="Q95" s="285"/>
      <c r="R95" s="285"/>
      <c r="S95" s="285"/>
      <c r="T95" s="285"/>
      <c r="U95" s="285"/>
      <c r="V95" s="285"/>
      <c r="W95" s="285"/>
      <c r="X95" s="285"/>
      <c r="Y95" s="285"/>
      <c r="Z95" s="285"/>
      <c r="AA95" s="285"/>
      <c r="AB95" s="286"/>
      <c r="AC95" s="719"/>
      <c r="AD95" s="918"/>
      <c r="AE95" s="905"/>
      <c r="AF95" s="905"/>
      <c r="AG95" s="905"/>
      <c r="AH95" s="905"/>
      <c r="AI95" s="905"/>
      <c r="AJ95" s="905"/>
      <c r="AK95" s="905"/>
      <c r="AL95" s="905"/>
      <c r="AM95" s="905"/>
      <c r="AN95" s="905"/>
      <c r="AO95" s="905"/>
      <c r="AP95" s="905"/>
      <c r="AQ95" s="905"/>
      <c r="AR95" s="905"/>
      <c r="AS95" s="905"/>
      <c r="AT95" s="905"/>
      <c r="AU95" s="905"/>
      <c r="AV95" s="905"/>
      <c r="AW95" s="905"/>
      <c r="AX95" s="905"/>
      <c r="AY95" s="905"/>
      <c r="AZ95" s="905"/>
      <c r="BA95" s="905"/>
      <c r="BB95" s="905"/>
      <c r="BC95" s="905"/>
      <c r="BD95" s="905"/>
      <c r="BE95" s="905"/>
      <c r="BF95" s="905"/>
      <c r="BG95" s="905"/>
      <c r="BH95" s="905"/>
      <c r="BI95" s="905"/>
      <c r="BJ95" s="905"/>
      <c r="BK95" s="905"/>
      <c r="BL95" s="905"/>
      <c r="BM95" s="905"/>
      <c r="BN95" s="905"/>
      <c r="BO95" s="905"/>
      <c r="BP95" s="905"/>
      <c r="BQ95" s="905"/>
      <c r="BR95" s="905"/>
      <c r="BS95" s="905"/>
      <c r="BT95" s="905"/>
      <c r="BU95" s="905"/>
      <c r="BV95" s="905"/>
      <c r="BW95" s="905"/>
      <c r="BX95" s="905"/>
      <c r="BY95" s="905"/>
      <c r="BZ95" s="905"/>
      <c r="CA95" s="905"/>
      <c r="CB95" s="905"/>
      <c r="CC95" s="905"/>
      <c r="CD95" s="905"/>
      <c r="CE95" s="905"/>
      <c r="CF95" s="905"/>
      <c r="CG95" s="905"/>
      <c r="CH95" s="905"/>
      <c r="CI95" s="905"/>
      <c r="CJ95" s="905"/>
      <c r="CK95" s="905"/>
      <c r="CL95" s="905"/>
      <c r="CM95" s="905"/>
      <c r="CN95" s="905"/>
      <c r="CO95" s="905"/>
      <c r="CP95" s="905"/>
      <c r="CQ95" s="905"/>
      <c r="CR95" s="905"/>
      <c r="CS95" s="905"/>
      <c r="CT95" s="905"/>
      <c r="CU95" s="905"/>
      <c r="CV95" s="905"/>
      <c r="CW95" s="905"/>
      <c r="CX95" s="905"/>
      <c r="CY95" s="905"/>
    </row>
    <row r="96" spans="1:103" s="264" customFormat="1" ht="18" customHeight="1">
      <c r="A96" s="1124" t="s">
        <v>300</v>
      </c>
      <c r="B96" s="1125"/>
      <c r="C96" s="1125"/>
      <c r="D96" s="1125"/>
      <c r="E96" s="1125"/>
      <c r="F96" s="1125"/>
      <c r="G96" s="1125"/>
      <c r="H96" s="1125"/>
      <c r="I96" s="1125"/>
      <c r="J96" s="1125"/>
      <c r="K96" s="1125"/>
      <c r="L96" s="1125"/>
      <c r="M96" s="1125"/>
      <c r="N96" s="1125"/>
      <c r="O96" s="285"/>
      <c r="P96" s="285"/>
      <c r="Q96" s="285"/>
      <c r="R96" s="285"/>
      <c r="S96" s="285"/>
      <c r="T96" s="285"/>
      <c r="U96" s="285"/>
      <c r="V96" s="285"/>
      <c r="W96" s="285"/>
      <c r="X96" s="285"/>
      <c r="Y96" s="285"/>
      <c r="Z96" s="285"/>
      <c r="AA96" s="285"/>
      <c r="AB96" s="286"/>
      <c r="AC96" s="719"/>
      <c r="AD96" s="918"/>
      <c r="AE96" s="905"/>
      <c r="AF96" s="905"/>
      <c r="AG96" s="905"/>
      <c r="AH96" s="905"/>
      <c r="AI96" s="905"/>
      <c r="AJ96" s="905"/>
      <c r="AK96" s="905"/>
      <c r="AL96" s="905"/>
      <c r="AM96" s="905"/>
      <c r="AN96" s="905"/>
      <c r="AO96" s="905"/>
      <c r="AP96" s="905"/>
      <c r="AQ96" s="905"/>
      <c r="AR96" s="905"/>
      <c r="AS96" s="905"/>
      <c r="AT96" s="905"/>
      <c r="AU96" s="905"/>
      <c r="AV96" s="905"/>
      <c r="AW96" s="905"/>
      <c r="AX96" s="905"/>
      <c r="AY96" s="905"/>
      <c r="AZ96" s="905"/>
      <c r="BA96" s="905"/>
      <c r="BB96" s="905"/>
      <c r="BC96" s="905"/>
      <c r="BD96" s="905"/>
      <c r="BE96" s="905"/>
      <c r="BF96" s="905"/>
      <c r="BG96" s="905"/>
      <c r="BH96" s="905"/>
      <c r="BI96" s="905"/>
      <c r="BJ96" s="905"/>
      <c r="BK96" s="905"/>
      <c r="BL96" s="905"/>
      <c r="BM96" s="905"/>
      <c r="BN96" s="905"/>
      <c r="BO96" s="905"/>
      <c r="BP96" s="905"/>
      <c r="BQ96" s="905"/>
      <c r="BR96" s="905"/>
      <c r="BS96" s="905"/>
      <c r="BT96" s="905"/>
      <c r="BU96" s="905"/>
      <c r="BV96" s="905"/>
      <c r="BW96" s="905"/>
      <c r="BX96" s="905"/>
      <c r="BY96" s="905"/>
      <c r="BZ96" s="905"/>
      <c r="CA96" s="905"/>
      <c r="CB96" s="905"/>
      <c r="CC96" s="905"/>
      <c r="CD96" s="905"/>
      <c r="CE96" s="905"/>
      <c r="CF96" s="905"/>
      <c r="CG96" s="905"/>
      <c r="CH96" s="905"/>
      <c r="CI96" s="905"/>
      <c r="CJ96" s="905"/>
      <c r="CK96" s="905"/>
      <c r="CL96" s="905"/>
      <c r="CM96" s="905"/>
      <c r="CN96" s="905"/>
      <c r="CO96" s="905"/>
      <c r="CP96" s="905"/>
      <c r="CQ96" s="905"/>
      <c r="CR96" s="905"/>
      <c r="CS96" s="905"/>
      <c r="CT96" s="905"/>
      <c r="CU96" s="905"/>
      <c r="CV96" s="905"/>
      <c r="CW96" s="905"/>
      <c r="CX96" s="905"/>
      <c r="CY96" s="905"/>
    </row>
    <row r="97" spans="1:103" s="264" customFormat="1" ht="20.5" customHeight="1">
      <c r="A97" s="1124" t="s">
        <v>299</v>
      </c>
      <c r="B97" s="1125"/>
      <c r="C97" s="1125"/>
      <c r="D97" s="1125"/>
      <c r="E97" s="1125"/>
      <c r="F97" s="1125"/>
      <c r="G97" s="1125"/>
      <c r="H97" s="1125"/>
      <c r="I97" s="1125"/>
      <c r="J97" s="1125"/>
      <c r="K97" s="1125"/>
      <c r="L97" s="1125"/>
      <c r="M97" s="1125"/>
      <c r="N97" s="1125"/>
      <c r="O97" s="285"/>
      <c r="P97" s="285"/>
      <c r="Q97" s="285"/>
      <c r="R97" s="285"/>
      <c r="S97" s="285"/>
      <c r="T97" s="285"/>
      <c r="U97" s="285"/>
      <c r="V97" s="285"/>
      <c r="W97" s="285"/>
      <c r="X97" s="285"/>
      <c r="Y97" s="285"/>
      <c r="Z97" s="285"/>
      <c r="AA97" s="285"/>
      <c r="AB97" s="286"/>
      <c r="AC97" s="719"/>
      <c r="AD97" s="918"/>
      <c r="AE97" s="905"/>
      <c r="AF97" s="905"/>
      <c r="AG97" s="905"/>
      <c r="AH97" s="905"/>
      <c r="AI97" s="905"/>
      <c r="AJ97" s="905"/>
      <c r="AK97" s="905"/>
      <c r="AL97" s="905"/>
      <c r="AM97" s="905"/>
      <c r="AN97" s="905"/>
      <c r="AO97" s="905"/>
      <c r="AP97" s="905"/>
      <c r="AQ97" s="905"/>
      <c r="AR97" s="905"/>
      <c r="AS97" s="905"/>
      <c r="AT97" s="905"/>
      <c r="AU97" s="905"/>
      <c r="AV97" s="905"/>
      <c r="AW97" s="905"/>
      <c r="AX97" s="905"/>
      <c r="AY97" s="905"/>
      <c r="AZ97" s="905"/>
      <c r="BA97" s="905"/>
      <c r="BB97" s="905"/>
      <c r="BC97" s="905"/>
      <c r="BD97" s="905"/>
      <c r="BE97" s="905"/>
      <c r="BF97" s="905"/>
      <c r="BG97" s="905"/>
      <c r="BH97" s="905"/>
      <c r="BI97" s="905"/>
      <c r="BJ97" s="905"/>
      <c r="BK97" s="905"/>
      <c r="BL97" s="905"/>
      <c r="BM97" s="905"/>
      <c r="BN97" s="905"/>
      <c r="BO97" s="905"/>
      <c r="BP97" s="905"/>
      <c r="BQ97" s="905"/>
      <c r="BR97" s="905"/>
      <c r="BS97" s="905"/>
      <c r="BT97" s="905"/>
      <c r="BU97" s="905"/>
      <c r="BV97" s="905"/>
      <c r="BW97" s="905"/>
      <c r="BX97" s="905"/>
      <c r="BY97" s="905"/>
      <c r="BZ97" s="905"/>
      <c r="CA97" s="905"/>
      <c r="CB97" s="905"/>
      <c r="CC97" s="905"/>
      <c r="CD97" s="905"/>
      <c r="CE97" s="905"/>
      <c r="CF97" s="905"/>
      <c r="CG97" s="905"/>
      <c r="CH97" s="905"/>
      <c r="CI97" s="905"/>
      <c r="CJ97" s="905"/>
      <c r="CK97" s="905"/>
      <c r="CL97" s="905"/>
      <c r="CM97" s="905"/>
      <c r="CN97" s="905"/>
      <c r="CO97" s="905"/>
      <c r="CP97" s="905"/>
      <c r="CQ97" s="905"/>
      <c r="CR97" s="905"/>
      <c r="CS97" s="905"/>
      <c r="CT97" s="905"/>
      <c r="CU97" s="905"/>
      <c r="CV97" s="905"/>
      <c r="CW97" s="905"/>
      <c r="CX97" s="905"/>
      <c r="CY97" s="905"/>
    </row>
    <row r="98" spans="1:103" s="264" customFormat="1" ht="26.5" customHeight="1">
      <c r="A98" s="1124" t="s">
        <v>298</v>
      </c>
      <c r="B98" s="1125"/>
      <c r="C98" s="1125"/>
      <c r="D98" s="1125"/>
      <c r="E98" s="1125"/>
      <c r="F98" s="1125"/>
      <c r="G98" s="1125"/>
      <c r="H98" s="1125"/>
      <c r="I98" s="1125"/>
      <c r="J98" s="1125"/>
      <c r="K98" s="1125"/>
      <c r="L98" s="1125"/>
      <c r="M98" s="1125"/>
      <c r="N98" s="1125"/>
      <c r="O98" s="285"/>
      <c r="P98" s="285"/>
      <c r="Q98" s="285"/>
      <c r="R98" s="285"/>
      <c r="S98" s="285"/>
      <c r="T98" s="285"/>
      <c r="U98" s="283"/>
      <c r="V98" s="283"/>
      <c r="W98" s="283"/>
      <c r="X98" s="283"/>
      <c r="Y98" s="283"/>
      <c r="Z98" s="283"/>
      <c r="AA98" s="284"/>
      <c r="AB98" s="282"/>
      <c r="AC98" s="720"/>
      <c r="AD98" s="918"/>
      <c r="AE98" s="905"/>
      <c r="AF98" s="905"/>
      <c r="AG98" s="905"/>
      <c r="AH98" s="905"/>
      <c r="AI98" s="905"/>
      <c r="AJ98" s="905"/>
      <c r="AK98" s="905"/>
      <c r="AL98" s="905"/>
      <c r="AM98" s="905"/>
      <c r="AN98" s="905"/>
      <c r="AO98" s="905"/>
      <c r="AP98" s="905"/>
      <c r="AQ98" s="905"/>
      <c r="AR98" s="905"/>
      <c r="AS98" s="905"/>
      <c r="AT98" s="905"/>
      <c r="AU98" s="905"/>
      <c r="AV98" s="905"/>
      <c r="AW98" s="905"/>
      <c r="AX98" s="905"/>
      <c r="AY98" s="905"/>
      <c r="AZ98" s="905"/>
      <c r="BA98" s="905"/>
      <c r="BB98" s="905"/>
      <c r="BC98" s="905"/>
      <c r="BD98" s="905"/>
      <c r="BE98" s="905"/>
      <c r="BF98" s="905"/>
      <c r="BG98" s="905"/>
      <c r="BH98" s="905"/>
      <c r="BI98" s="905"/>
      <c r="BJ98" s="905"/>
      <c r="BK98" s="905"/>
      <c r="BL98" s="905"/>
      <c r="BM98" s="905"/>
      <c r="BN98" s="905"/>
      <c r="BO98" s="905"/>
      <c r="BP98" s="905"/>
      <c r="BQ98" s="905"/>
      <c r="BR98" s="905"/>
      <c r="BS98" s="905"/>
      <c r="BT98" s="905"/>
      <c r="BU98" s="905"/>
      <c r="BV98" s="905"/>
      <c r="BW98" s="905"/>
      <c r="BX98" s="905"/>
      <c r="BY98" s="905"/>
      <c r="BZ98" s="905"/>
      <c r="CA98" s="905"/>
      <c r="CB98" s="905"/>
      <c r="CC98" s="905"/>
      <c r="CD98" s="905"/>
      <c r="CE98" s="905"/>
      <c r="CF98" s="905"/>
      <c r="CG98" s="905"/>
      <c r="CH98" s="905"/>
      <c r="CI98" s="905"/>
      <c r="CJ98" s="905"/>
      <c r="CK98" s="905"/>
      <c r="CL98" s="905"/>
      <c r="CM98" s="905"/>
      <c r="CN98" s="905"/>
      <c r="CO98" s="905"/>
      <c r="CP98" s="905"/>
      <c r="CQ98" s="905"/>
      <c r="CR98" s="905"/>
      <c r="CS98" s="905"/>
      <c r="CT98" s="905"/>
      <c r="CU98" s="905"/>
      <c r="CV98" s="905"/>
      <c r="CW98" s="905"/>
      <c r="CX98" s="905"/>
      <c r="CY98" s="905"/>
    </row>
    <row r="99" spans="1:103" s="264" customFormat="1" ht="26.5" customHeight="1">
      <c r="A99" s="1126" t="s">
        <v>297</v>
      </c>
      <c r="B99" s="1127"/>
      <c r="C99" s="1127"/>
      <c r="D99" s="1127"/>
      <c r="E99" s="1127"/>
      <c r="F99" s="1127"/>
      <c r="G99" s="1127"/>
      <c r="H99" s="1127"/>
      <c r="I99" s="1127"/>
      <c r="J99" s="1127"/>
      <c r="K99" s="1127"/>
      <c r="L99" s="1127"/>
      <c r="M99" s="1127"/>
      <c r="N99" s="1127"/>
      <c r="O99" s="1127"/>
      <c r="P99" s="1127"/>
      <c r="Q99" s="1127"/>
      <c r="R99" s="1127"/>
      <c r="S99" s="1127"/>
      <c r="T99" s="1127"/>
      <c r="U99" s="1127"/>
      <c r="V99" s="1127"/>
      <c r="W99" s="1127"/>
      <c r="X99" s="1127"/>
      <c r="Y99" s="1127"/>
      <c r="Z99" s="1127"/>
      <c r="AA99" s="1127"/>
      <c r="AB99" s="1128"/>
      <c r="AC99" s="721"/>
      <c r="AD99" s="918"/>
      <c r="AE99" s="905"/>
      <c r="AF99" s="905"/>
      <c r="AG99" s="905"/>
      <c r="AH99" s="905"/>
      <c r="AI99" s="905"/>
      <c r="AJ99" s="905"/>
      <c r="AK99" s="905"/>
      <c r="AL99" s="905"/>
      <c r="AM99" s="905"/>
      <c r="AN99" s="905"/>
      <c r="AO99" s="905"/>
      <c r="AP99" s="905"/>
      <c r="AQ99" s="905"/>
      <c r="AR99" s="905"/>
      <c r="AS99" s="905"/>
      <c r="AT99" s="905"/>
      <c r="AU99" s="905"/>
      <c r="AV99" s="905"/>
      <c r="AW99" s="905"/>
      <c r="AX99" s="905"/>
      <c r="AY99" s="905"/>
      <c r="AZ99" s="905"/>
      <c r="BA99" s="905"/>
      <c r="BB99" s="905"/>
      <c r="BC99" s="905"/>
      <c r="BD99" s="905"/>
      <c r="BE99" s="905"/>
      <c r="BF99" s="905"/>
      <c r="BG99" s="905"/>
      <c r="BH99" s="905"/>
      <c r="BI99" s="905"/>
      <c r="BJ99" s="905"/>
      <c r="BK99" s="905"/>
      <c r="BL99" s="905"/>
      <c r="BM99" s="905"/>
      <c r="BN99" s="905"/>
      <c r="BO99" s="905"/>
      <c r="BP99" s="905"/>
      <c r="BQ99" s="905"/>
      <c r="BR99" s="905"/>
      <c r="BS99" s="905"/>
      <c r="BT99" s="905"/>
      <c r="BU99" s="905"/>
      <c r="BV99" s="905"/>
      <c r="BW99" s="905"/>
      <c r="BX99" s="905"/>
      <c r="BY99" s="905"/>
      <c r="BZ99" s="905"/>
      <c r="CA99" s="905"/>
      <c r="CB99" s="905"/>
      <c r="CC99" s="905"/>
      <c r="CD99" s="905"/>
      <c r="CE99" s="905"/>
      <c r="CF99" s="905"/>
      <c r="CG99" s="905"/>
      <c r="CH99" s="905"/>
      <c r="CI99" s="905"/>
      <c r="CJ99" s="905"/>
      <c r="CK99" s="905"/>
      <c r="CL99" s="905"/>
      <c r="CM99" s="905"/>
      <c r="CN99" s="905"/>
      <c r="CO99" s="905"/>
      <c r="CP99" s="905"/>
      <c r="CQ99" s="905"/>
      <c r="CR99" s="905"/>
      <c r="CS99" s="905"/>
      <c r="CT99" s="905"/>
      <c r="CU99" s="905"/>
      <c r="CV99" s="905"/>
      <c r="CW99" s="905"/>
      <c r="CX99" s="905"/>
      <c r="CY99" s="905"/>
    </row>
    <row r="100" spans="1:103" s="264" customFormat="1" ht="15.75" customHeight="1">
      <c r="A100" s="1124" t="s">
        <v>296</v>
      </c>
      <c r="B100" s="1125"/>
      <c r="C100" s="1125"/>
      <c r="D100" s="1125"/>
      <c r="E100" s="1125"/>
      <c r="F100" s="1125"/>
      <c r="G100" s="1125"/>
      <c r="H100" s="1125"/>
      <c r="I100" s="1125"/>
      <c r="J100" s="1125"/>
      <c r="K100" s="1125"/>
      <c r="L100" s="1125"/>
      <c r="M100" s="1125"/>
      <c r="N100" s="1125"/>
      <c r="O100" s="1125"/>
      <c r="P100" s="1125"/>
      <c r="Q100" s="1125"/>
      <c r="R100" s="1125"/>
      <c r="S100" s="1125"/>
      <c r="T100" s="1125"/>
      <c r="U100" s="1125"/>
      <c r="V100" s="1125"/>
      <c r="W100" s="1125"/>
      <c r="X100" s="1125"/>
      <c r="Y100" s="1125"/>
      <c r="Z100" s="1125"/>
      <c r="AA100" s="1125"/>
      <c r="AB100" s="1129"/>
      <c r="AC100" s="720"/>
      <c r="AD100" s="918"/>
      <c r="AE100" s="905"/>
      <c r="AF100" s="905"/>
      <c r="AG100" s="905"/>
      <c r="AH100" s="905"/>
      <c r="AI100" s="905"/>
      <c r="AJ100" s="905"/>
      <c r="AK100" s="905"/>
      <c r="AL100" s="905"/>
      <c r="AM100" s="905"/>
      <c r="AN100" s="905"/>
      <c r="AO100" s="905"/>
      <c r="AP100" s="905"/>
      <c r="AQ100" s="905"/>
      <c r="AR100" s="905"/>
      <c r="AS100" s="905"/>
      <c r="AT100" s="905"/>
      <c r="AU100" s="905"/>
      <c r="AV100" s="905"/>
      <c r="AW100" s="905"/>
      <c r="AX100" s="905"/>
      <c r="AY100" s="905"/>
      <c r="AZ100" s="905"/>
      <c r="BA100" s="905"/>
      <c r="BB100" s="905"/>
      <c r="BC100" s="905"/>
      <c r="BD100" s="905"/>
      <c r="BE100" s="905"/>
      <c r="BF100" s="905"/>
      <c r="BG100" s="905"/>
      <c r="BH100" s="905"/>
      <c r="BI100" s="905"/>
      <c r="BJ100" s="905"/>
      <c r="BK100" s="905"/>
      <c r="BL100" s="905"/>
      <c r="BM100" s="905"/>
      <c r="BN100" s="905"/>
      <c r="BO100" s="905"/>
      <c r="BP100" s="905"/>
      <c r="BQ100" s="905"/>
      <c r="BR100" s="905"/>
      <c r="BS100" s="905"/>
      <c r="BT100" s="905"/>
      <c r="BU100" s="905"/>
      <c r="BV100" s="905"/>
      <c r="BW100" s="905"/>
      <c r="BX100" s="905"/>
      <c r="BY100" s="905"/>
      <c r="BZ100" s="905"/>
      <c r="CA100" s="905"/>
      <c r="CB100" s="905"/>
      <c r="CC100" s="905"/>
      <c r="CD100" s="905"/>
      <c r="CE100" s="905"/>
      <c r="CF100" s="905"/>
      <c r="CG100" s="905"/>
      <c r="CH100" s="905"/>
      <c r="CI100" s="905"/>
      <c r="CJ100" s="905"/>
      <c r="CK100" s="905"/>
      <c r="CL100" s="905"/>
      <c r="CM100" s="905"/>
      <c r="CN100" s="905"/>
      <c r="CO100" s="905"/>
      <c r="CP100" s="905"/>
      <c r="CQ100" s="905"/>
      <c r="CR100" s="905"/>
      <c r="CS100" s="905"/>
      <c r="CT100" s="905"/>
      <c r="CU100" s="905"/>
      <c r="CV100" s="905"/>
      <c r="CW100" s="905"/>
      <c r="CX100" s="905"/>
      <c r="CY100" s="905"/>
    </row>
    <row r="101" spans="1:103" s="264" customFormat="1" ht="15.75" customHeight="1">
      <c r="A101" s="1124" t="s">
        <v>295</v>
      </c>
      <c r="B101" s="1125"/>
      <c r="C101" s="1125"/>
      <c r="D101" s="1125"/>
      <c r="E101" s="1125"/>
      <c r="F101" s="1125"/>
      <c r="G101" s="1125"/>
      <c r="H101" s="1125"/>
      <c r="I101" s="1125"/>
      <c r="J101" s="1125"/>
      <c r="K101" s="1125"/>
      <c r="L101" s="1125"/>
      <c r="M101" s="1125"/>
      <c r="N101" s="1125"/>
      <c r="O101" s="1125"/>
      <c r="P101" s="1125"/>
      <c r="Q101" s="1125"/>
      <c r="R101" s="1125"/>
      <c r="S101" s="1125"/>
      <c r="T101" s="1125"/>
      <c r="U101" s="1125"/>
      <c r="V101" s="1125"/>
      <c r="W101" s="1125"/>
      <c r="X101" s="1125"/>
      <c r="Y101" s="1125"/>
      <c r="Z101" s="1125"/>
      <c r="AA101" s="1125"/>
      <c r="AB101" s="1129"/>
      <c r="AC101" s="720"/>
      <c r="AD101" s="918"/>
      <c r="AE101" s="905"/>
      <c r="AF101" s="905"/>
      <c r="AG101" s="905"/>
      <c r="AH101" s="905"/>
      <c r="AI101" s="905"/>
      <c r="AJ101" s="905"/>
      <c r="AK101" s="905"/>
      <c r="AL101" s="905"/>
      <c r="AM101" s="905"/>
      <c r="AN101" s="905"/>
      <c r="AO101" s="905"/>
      <c r="AP101" s="905"/>
      <c r="AQ101" s="905"/>
      <c r="AR101" s="905"/>
      <c r="AS101" s="905"/>
      <c r="AT101" s="905"/>
      <c r="AU101" s="905"/>
      <c r="AV101" s="905"/>
      <c r="AW101" s="905"/>
      <c r="AX101" s="905"/>
      <c r="AY101" s="905"/>
      <c r="AZ101" s="905"/>
      <c r="BA101" s="905"/>
      <c r="BB101" s="905"/>
      <c r="BC101" s="905"/>
      <c r="BD101" s="905"/>
      <c r="BE101" s="905"/>
      <c r="BF101" s="905"/>
      <c r="BG101" s="905"/>
      <c r="BH101" s="905"/>
      <c r="BI101" s="905"/>
      <c r="BJ101" s="905"/>
      <c r="BK101" s="905"/>
      <c r="BL101" s="905"/>
      <c r="BM101" s="905"/>
      <c r="BN101" s="905"/>
      <c r="BO101" s="905"/>
      <c r="BP101" s="905"/>
      <c r="BQ101" s="905"/>
      <c r="BR101" s="905"/>
      <c r="BS101" s="905"/>
      <c r="BT101" s="905"/>
      <c r="BU101" s="905"/>
      <c r="BV101" s="905"/>
      <c r="BW101" s="905"/>
      <c r="BX101" s="905"/>
      <c r="BY101" s="905"/>
      <c r="BZ101" s="905"/>
      <c r="CA101" s="905"/>
      <c r="CB101" s="905"/>
      <c r="CC101" s="905"/>
      <c r="CD101" s="905"/>
      <c r="CE101" s="905"/>
      <c r="CF101" s="905"/>
      <c r="CG101" s="905"/>
      <c r="CH101" s="905"/>
      <c r="CI101" s="905"/>
      <c r="CJ101" s="905"/>
      <c r="CK101" s="905"/>
      <c r="CL101" s="905"/>
      <c r="CM101" s="905"/>
      <c r="CN101" s="905"/>
      <c r="CO101" s="905"/>
      <c r="CP101" s="905"/>
      <c r="CQ101" s="905"/>
      <c r="CR101" s="905"/>
      <c r="CS101" s="905"/>
      <c r="CT101" s="905"/>
      <c r="CU101" s="905"/>
      <c r="CV101" s="905"/>
      <c r="CW101" s="905"/>
      <c r="CX101" s="905"/>
      <c r="CY101" s="905"/>
    </row>
    <row r="102" spans="1:103" s="264" customFormat="1" ht="15.75" customHeight="1">
      <c r="A102" s="1124" t="s">
        <v>294</v>
      </c>
      <c r="B102" s="1125"/>
      <c r="C102" s="1125"/>
      <c r="D102" s="1125"/>
      <c r="E102" s="1125"/>
      <c r="F102" s="1125"/>
      <c r="G102" s="1125"/>
      <c r="H102" s="1125"/>
      <c r="I102" s="1125"/>
      <c r="J102" s="1125"/>
      <c r="K102" s="1125"/>
      <c r="L102" s="1125"/>
      <c r="M102" s="1125"/>
      <c r="N102" s="1125"/>
      <c r="O102" s="1125"/>
      <c r="P102" s="1125"/>
      <c r="Q102" s="1125"/>
      <c r="R102" s="1125"/>
      <c r="S102" s="1125"/>
      <c r="T102" s="1125"/>
      <c r="U102" s="1125"/>
      <c r="V102" s="1125"/>
      <c r="W102" s="1125"/>
      <c r="X102" s="1125"/>
      <c r="Y102" s="1125"/>
      <c r="Z102" s="1125"/>
      <c r="AA102" s="1125"/>
      <c r="AB102" s="1129"/>
      <c r="AC102" s="720"/>
      <c r="AD102" s="918"/>
      <c r="AE102" s="905"/>
      <c r="AF102" s="905"/>
      <c r="AG102" s="905"/>
      <c r="AH102" s="905"/>
      <c r="AI102" s="905"/>
      <c r="AJ102" s="905"/>
      <c r="AK102" s="905"/>
      <c r="AL102" s="905"/>
      <c r="AM102" s="905"/>
      <c r="AN102" s="905"/>
      <c r="AO102" s="905"/>
      <c r="AP102" s="905"/>
      <c r="AQ102" s="905"/>
      <c r="AR102" s="905"/>
      <c r="AS102" s="905"/>
      <c r="AT102" s="905"/>
      <c r="AU102" s="905"/>
      <c r="AV102" s="905"/>
      <c r="AW102" s="905"/>
      <c r="AX102" s="905"/>
      <c r="AY102" s="905"/>
      <c r="AZ102" s="905"/>
      <c r="BA102" s="905"/>
      <c r="BB102" s="905"/>
      <c r="BC102" s="905"/>
      <c r="BD102" s="905"/>
      <c r="BE102" s="905"/>
      <c r="BF102" s="905"/>
      <c r="BG102" s="905"/>
      <c r="BH102" s="905"/>
      <c r="BI102" s="905"/>
      <c r="BJ102" s="905"/>
      <c r="BK102" s="905"/>
      <c r="BL102" s="905"/>
      <c r="BM102" s="905"/>
      <c r="BN102" s="905"/>
      <c r="BO102" s="905"/>
      <c r="BP102" s="905"/>
      <c r="BQ102" s="905"/>
      <c r="BR102" s="905"/>
      <c r="BS102" s="905"/>
      <c r="BT102" s="905"/>
      <c r="BU102" s="905"/>
      <c r="BV102" s="905"/>
      <c r="BW102" s="905"/>
      <c r="BX102" s="905"/>
      <c r="BY102" s="905"/>
      <c r="BZ102" s="905"/>
      <c r="CA102" s="905"/>
      <c r="CB102" s="905"/>
      <c r="CC102" s="905"/>
      <c r="CD102" s="905"/>
      <c r="CE102" s="905"/>
      <c r="CF102" s="905"/>
      <c r="CG102" s="905"/>
      <c r="CH102" s="905"/>
      <c r="CI102" s="905"/>
      <c r="CJ102" s="905"/>
      <c r="CK102" s="905"/>
      <c r="CL102" s="905"/>
      <c r="CM102" s="905"/>
      <c r="CN102" s="905"/>
      <c r="CO102" s="905"/>
      <c r="CP102" s="905"/>
      <c r="CQ102" s="905"/>
      <c r="CR102" s="905"/>
      <c r="CS102" s="905"/>
      <c r="CT102" s="905"/>
      <c r="CU102" s="905"/>
      <c r="CV102" s="905"/>
      <c r="CW102" s="905"/>
      <c r="CX102" s="905"/>
      <c r="CY102" s="905"/>
    </row>
    <row r="103" spans="1:103" s="264" customFormat="1" ht="15.75" customHeight="1" thickBot="1">
      <c r="A103" s="1122" t="s">
        <v>293</v>
      </c>
      <c r="B103" s="1123"/>
      <c r="C103" s="1123"/>
      <c r="D103" s="1123"/>
      <c r="E103" s="1123"/>
      <c r="F103" s="1123"/>
      <c r="G103" s="1123"/>
      <c r="H103" s="1123"/>
      <c r="I103" s="1123"/>
      <c r="J103" s="1123"/>
      <c r="K103" s="1123"/>
      <c r="L103" s="1123"/>
      <c r="M103" s="1123"/>
      <c r="N103" s="1123"/>
      <c r="O103" s="281"/>
      <c r="P103" s="281"/>
      <c r="Q103" s="281"/>
      <c r="R103" s="281"/>
      <c r="S103" s="281"/>
      <c r="T103" s="281"/>
      <c r="U103" s="281"/>
      <c r="V103" s="281"/>
      <c r="W103" s="281"/>
      <c r="X103" s="281"/>
      <c r="Y103" s="281"/>
      <c r="Z103" s="281"/>
      <c r="AA103" s="281"/>
      <c r="AB103" s="280"/>
      <c r="AC103" s="719"/>
      <c r="AD103" s="918"/>
      <c r="AE103" s="905"/>
      <c r="AF103" s="905"/>
      <c r="AG103" s="905"/>
      <c r="AH103" s="905"/>
      <c r="AI103" s="905"/>
      <c r="AJ103" s="905"/>
      <c r="AK103" s="905"/>
      <c r="AL103" s="905"/>
      <c r="AM103" s="905"/>
      <c r="AN103" s="905"/>
      <c r="AO103" s="905"/>
      <c r="AP103" s="905"/>
      <c r="AQ103" s="905"/>
      <c r="AR103" s="905"/>
      <c r="AS103" s="905"/>
      <c r="AT103" s="905"/>
      <c r="AU103" s="905"/>
      <c r="AV103" s="905"/>
      <c r="AW103" s="905"/>
      <c r="AX103" s="905"/>
      <c r="AY103" s="905"/>
      <c r="AZ103" s="905"/>
      <c r="BA103" s="905"/>
      <c r="BB103" s="905"/>
      <c r="BC103" s="905"/>
      <c r="BD103" s="905"/>
      <c r="BE103" s="905"/>
      <c r="BF103" s="905"/>
      <c r="BG103" s="905"/>
      <c r="BH103" s="905"/>
      <c r="BI103" s="905"/>
      <c r="BJ103" s="905"/>
      <c r="BK103" s="905"/>
      <c r="BL103" s="905"/>
      <c r="BM103" s="905"/>
      <c r="BN103" s="905"/>
      <c r="BO103" s="905"/>
      <c r="BP103" s="905"/>
      <c r="BQ103" s="905"/>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row>
    <row r="104" spans="1:103" s="267" customFormat="1" ht="15.75" customHeight="1">
      <c r="A104" s="279"/>
      <c r="B104" s="277"/>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7"/>
      <c r="AC104" s="718"/>
      <c r="AD104" s="904"/>
      <c r="AE104" s="612"/>
      <c r="AF104" s="612"/>
      <c r="AG104" s="612"/>
      <c r="AH104" s="612"/>
      <c r="AI104" s="612"/>
      <c r="AJ104" s="905"/>
      <c r="AK104" s="612"/>
      <c r="AL104" s="612"/>
      <c r="AM104" s="612"/>
      <c r="AN104" s="612"/>
      <c r="AO104" s="612"/>
      <c r="AP104" s="612"/>
      <c r="AQ104" s="919"/>
      <c r="AR104" s="919"/>
      <c r="AS104" s="919"/>
      <c r="AT104" s="919"/>
      <c r="AU104" s="919"/>
      <c r="AV104" s="919"/>
      <c r="AW104" s="919"/>
      <c r="AX104" s="919"/>
      <c r="AY104" s="919"/>
      <c r="AZ104" s="919"/>
      <c r="BA104" s="919"/>
      <c r="BB104" s="919"/>
      <c r="BC104" s="919"/>
      <c r="BD104" s="919"/>
      <c r="BE104" s="919"/>
      <c r="BF104" s="919"/>
      <c r="BG104" s="919"/>
      <c r="BH104" s="919"/>
      <c r="BI104" s="919"/>
      <c r="BJ104" s="919"/>
      <c r="BK104" s="919"/>
      <c r="BL104" s="919"/>
      <c r="BM104" s="919"/>
      <c r="BN104" s="919"/>
      <c r="BO104" s="919"/>
      <c r="BP104" s="919"/>
      <c r="BQ104" s="919"/>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row>
    <row r="105" spans="1:103" s="267" customFormat="1" ht="15.75" customHeight="1">
      <c r="AA105" s="266"/>
      <c r="AB105" s="265"/>
      <c r="AC105" s="712"/>
      <c r="AD105" s="904"/>
      <c r="AE105" s="612"/>
      <c r="AF105" s="612"/>
      <c r="AG105" s="612"/>
      <c r="AH105" s="612"/>
      <c r="AI105" s="612"/>
      <c r="AJ105" s="905"/>
      <c r="AK105" s="612"/>
      <c r="AL105" s="612"/>
      <c r="AM105" s="612"/>
      <c r="AN105" s="612"/>
      <c r="AO105" s="612"/>
      <c r="AP105" s="612"/>
      <c r="AQ105" s="919"/>
      <c r="AR105" s="919"/>
      <c r="AS105" s="919"/>
      <c r="AT105" s="919"/>
      <c r="AU105" s="919"/>
      <c r="AV105" s="919"/>
      <c r="AW105" s="919"/>
      <c r="AX105" s="919"/>
      <c r="AY105" s="919"/>
      <c r="AZ105" s="919"/>
      <c r="BA105" s="919"/>
      <c r="BB105" s="919"/>
      <c r="BC105" s="919"/>
      <c r="BD105" s="919"/>
      <c r="BE105" s="919"/>
      <c r="BF105" s="919"/>
      <c r="BG105" s="919"/>
      <c r="BH105" s="919"/>
      <c r="BI105" s="919"/>
      <c r="BJ105" s="919"/>
      <c r="BK105" s="919"/>
      <c r="BL105" s="919"/>
      <c r="BM105" s="919"/>
      <c r="BN105" s="919"/>
      <c r="BO105" s="919"/>
      <c r="BP105" s="919"/>
      <c r="BQ105" s="919"/>
      <c r="BR105" s="919"/>
      <c r="BS105" s="919"/>
      <c r="BT105" s="919"/>
      <c r="BU105" s="919"/>
      <c r="BV105" s="919"/>
      <c r="BW105" s="919"/>
      <c r="BX105" s="919"/>
      <c r="BY105" s="919"/>
      <c r="BZ105" s="919"/>
      <c r="CA105" s="919"/>
      <c r="CB105" s="919"/>
      <c r="CC105" s="919"/>
      <c r="CD105" s="919"/>
      <c r="CE105" s="919"/>
      <c r="CF105" s="919"/>
      <c r="CG105" s="919"/>
      <c r="CH105" s="919"/>
      <c r="CI105" s="919"/>
      <c r="CJ105" s="919"/>
      <c r="CK105" s="919"/>
      <c r="CL105" s="919"/>
      <c r="CM105" s="919"/>
      <c r="CN105" s="919"/>
      <c r="CO105" s="919"/>
      <c r="CP105" s="919"/>
      <c r="CQ105" s="919"/>
      <c r="CR105" s="919"/>
      <c r="CS105" s="919"/>
      <c r="CT105" s="919"/>
      <c r="CU105" s="919"/>
      <c r="CV105" s="919"/>
      <c r="CW105" s="919"/>
      <c r="CX105" s="919"/>
      <c r="CY105" s="919"/>
    </row>
    <row r="106" spans="1:103" s="267" customFormat="1" ht="15.75" customHeight="1">
      <c r="E106" s="1059" t="s">
        <v>415</v>
      </c>
      <c r="F106" s="1059"/>
      <c r="G106" s="1059"/>
      <c r="H106" s="681"/>
      <c r="T106" s="267" t="s">
        <v>292</v>
      </c>
      <c r="AA106" s="266"/>
      <c r="AB106" s="265"/>
      <c r="AC106" s="712"/>
      <c r="AD106" s="904"/>
      <c r="AE106" s="612"/>
      <c r="AF106" s="612"/>
      <c r="AG106" s="612"/>
      <c r="AH106" s="612"/>
      <c r="AI106" s="612"/>
      <c r="AJ106" s="905"/>
      <c r="AK106" s="612"/>
      <c r="AL106" s="612"/>
      <c r="AM106" s="612"/>
      <c r="AN106" s="612"/>
      <c r="AO106" s="612"/>
      <c r="AP106" s="612"/>
      <c r="AQ106" s="919"/>
      <c r="AR106" s="919"/>
      <c r="AS106" s="919"/>
      <c r="AT106" s="919"/>
      <c r="AU106" s="919"/>
      <c r="AV106" s="919"/>
      <c r="AW106" s="919"/>
      <c r="AX106" s="919"/>
      <c r="AY106" s="919"/>
      <c r="AZ106" s="919"/>
      <c r="BA106" s="919"/>
      <c r="BB106" s="919"/>
      <c r="BC106" s="919"/>
      <c r="BD106" s="919"/>
      <c r="BE106" s="919"/>
      <c r="BF106" s="919"/>
      <c r="BG106" s="919"/>
      <c r="BH106" s="919"/>
      <c r="BI106" s="919"/>
      <c r="BJ106" s="919"/>
      <c r="BK106" s="919"/>
      <c r="BL106" s="919"/>
      <c r="BM106" s="919"/>
      <c r="BN106" s="919"/>
      <c r="BO106" s="919"/>
      <c r="BP106" s="919"/>
      <c r="BQ106" s="919"/>
      <c r="BR106" s="919"/>
      <c r="BS106" s="919"/>
      <c r="BT106" s="919"/>
      <c r="BU106" s="919"/>
      <c r="BV106" s="919"/>
      <c r="BW106" s="919"/>
      <c r="BX106" s="919"/>
      <c r="BY106" s="919"/>
      <c r="BZ106" s="919"/>
      <c r="CA106" s="919"/>
      <c r="CB106" s="919"/>
      <c r="CC106" s="919"/>
      <c r="CD106" s="919"/>
      <c r="CE106" s="919"/>
      <c r="CF106" s="919"/>
      <c r="CG106" s="919"/>
      <c r="CH106" s="919"/>
      <c r="CI106" s="919"/>
      <c r="CJ106" s="919"/>
      <c r="CK106" s="919"/>
      <c r="CL106" s="919"/>
      <c r="CM106" s="919"/>
      <c r="CN106" s="919"/>
      <c r="CO106" s="919"/>
      <c r="CP106" s="919"/>
      <c r="CQ106" s="919"/>
      <c r="CR106" s="919"/>
      <c r="CS106" s="919"/>
      <c r="CT106" s="919"/>
      <c r="CU106" s="919"/>
      <c r="CV106" s="919"/>
      <c r="CW106" s="919"/>
      <c r="CX106" s="919"/>
      <c r="CY106" s="919"/>
    </row>
    <row r="107" spans="1:103" s="267" customFormat="1" ht="15.75" customHeight="1">
      <c r="E107" s="1057" t="s">
        <v>374</v>
      </c>
      <c r="F107" s="1057"/>
      <c r="G107" s="1057"/>
      <c r="H107" s="681"/>
      <c r="S107" s="276"/>
      <c r="T107" s="267" t="s">
        <v>291</v>
      </c>
      <c r="AA107" s="266"/>
      <c r="AB107" s="265"/>
      <c r="AC107" s="712"/>
      <c r="AD107" s="904"/>
      <c r="AE107" s="612"/>
      <c r="AF107" s="612"/>
      <c r="AG107" s="612"/>
      <c r="AH107" s="612"/>
      <c r="AI107" s="612"/>
      <c r="AJ107" s="905"/>
      <c r="AK107" s="612"/>
      <c r="AL107" s="612"/>
      <c r="AM107" s="612"/>
      <c r="AN107" s="612"/>
      <c r="AO107" s="612"/>
      <c r="AP107" s="612"/>
      <c r="AQ107" s="919"/>
      <c r="AR107" s="919"/>
      <c r="AS107" s="919"/>
      <c r="AT107" s="919"/>
      <c r="AU107" s="919"/>
      <c r="AV107" s="919"/>
      <c r="AW107" s="919"/>
      <c r="AX107" s="919"/>
      <c r="AY107" s="919"/>
      <c r="AZ107" s="919"/>
      <c r="BA107" s="919"/>
      <c r="BB107" s="919"/>
      <c r="BC107" s="919"/>
      <c r="BD107" s="919"/>
      <c r="BE107" s="919"/>
      <c r="BF107" s="919"/>
      <c r="BG107" s="919"/>
      <c r="BH107" s="919"/>
      <c r="BI107" s="919"/>
      <c r="BJ107" s="919"/>
      <c r="BK107" s="919"/>
      <c r="BL107" s="919"/>
      <c r="BM107" s="919"/>
      <c r="BN107" s="919"/>
      <c r="BO107" s="919"/>
      <c r="BP107" s="919"/>
      <c r="BQ107" s="919"/>
      <c r="BR107" s="919"/>
      <c r="BS107" s="919"/>
      <c r="BT107" s="919"/>
      <c r="BU107" s="919"/>
      <c r="BV107" s="919"/>
      <c r="BW107" s="919"/>
      <c r="BX107" s="919"/>
      <c r="BY107" s="919"/>
      <c r="BZ107" s="919"/>
      <c r="CA107" s="919"/>
      <c r="CB107" s="919"/>
      <c r="CC107" s="919"/>
      <c r="CD107" s="919"/>
      <c r="CE107" s="919"/>
      <c r="CF107" s="919"/>
      <c r="CG107" s="919"/>
      <c r="CH107" s="919"/>
      <c r="CI107" s="919"/>
      <c r="CJ107" s="919"/>
      <c r="CK107" s="919"/>
      <c r="CL107" s="919"/>
      <c r="CM107" s="919"/>
      <c r="CN107" s="919"/>
      <c r="CO107" s="919"/>
      <c r="CP107" s="919"/>
      <c r="CQ107" s="919"/>
      <c r="CR107" s="919"/>
      <c r="CS107" s="919"/>
      <c r="CT107" s="919"/>
      <c r="CU107" s="919"/>
      <c r="CV107" s="919"/>
      <c r="CW107" s="919"/>
      <c r="CX107" s="919"/>
      <c r="CY107" s="919"/>
    </row>
    <row r="108" spans="1:103" s="267" customFormat="1" ht="15.75" customHeight="1">
      <c r="E108" s="681"/>
      <c r="F108" s="681" t="s">
        <v>226</v>
      </c>
      <c r="G108" s="681"/>
      <c r="H108" s="681"/>
      <c r="S108" s="276"/>
      <c r="AA108" s="266"/>
      <c r="AB108" s="265"/>
      <c r="AC108" s="712"/>
      <c r="AD108" s="904"/>
      <c r="AE108" s="612"/>
      <c r="AF108" s="612"/>
      <c r="AG108" s="612"/>
      <c r="AH108" s="612"/>
      <c r="AI108" s="612"/>
      <c r="AJ108" s="905"/>
      <c r="AK108" s="612"/>
      <c r="AL108" s="612"/>
      <c r="AM108" s="612"/>
      <c r="AN108" s="612"/>
      <c r="AO108" s="612"/>
      <c r="AP108" s="612"/>
      <c r="AQ108" s="919"/>
      <c r="AR108" s="919"/>
      <c r="AS108" s="919"/>
      <c r="AT108" s="919"/>
      <c r="AU108" s="919"/>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row>
    <row r="109" spans="1:103">
      <c r="A109" s="262"/>
      <c r="B109" s="262"/>
      <c r="C109" s="262"/>
      <c r="E109" s="681"/>
      <c r="F109" s="681"/>
      <c r="G109" s="681"/>
      <c r="H109" s="681"/>
    </row>
    <row r="110" spans="1:103">
      <c r="A110" s="262"/>
      <c r="B110" s="262"/>
      <c r="C110" s="262"/>
      <c r="E110" s="681"/>
      <c r="F110" s="681"/>
      <c r="G110" s="681"/>
      <c r="H110" s="681"/>
    </row>
    <row r="111" spans="1:103">
      <c r="A111" s="262"/>
      <c r="B111" s="262"/>
      <c r="C111" s="262"/>
      <c r="E111" s="1058" t="s">
        <v>411</v>
      </c>
      <c r="F111" s="1058"/>
      <c r="G111" s="1058"/>
      <c r="H111" s="1058"/>
      <c r="T111" s="274" t="s">
        <v>290</v>
      </c>
    </row>
    <row r="112" spans="1:103">
      <c r="A112" s="262"/>
      <c r="B112" s="262"/>
      <c r="C112" s="262"/>
      <c r="E112" s="1059" t="s">
        <v>412</v>
      </c>
      <c r="F112" s="1059"/>
      <c r="G112" s="1059"/>
      <c r="H112" s="1059"/>
      <c r="T112" s="267" t="s">
        <v>289</v>
      </c>
    </row>
    <row r="113" spans="1:103">
      <c r="A113" s="262"/>
      <c r="B113" s="262"/>
      <c r="C113" s="262"/>
      <c r="E113" s="10"/>
      <c r="F113" s="10"/>
      <c r="G113" s="10"/>
      <c r="H113" s="10"/>
      <c r="T113" s="267" t="s">
        <v>288</v>
      </c>
    </row>
    <row r="114" spans="1:103" ht="15">
      <c r="A114" s="262"/>
      <c r="B114" s="262"/>
      <c r="C114" s="262"/>
      <c r="E114" s="273"/>
      <c r="F114" s="272"/>
      <c r="H114" s="272"/>
    </row>
    <row r="115" spans="1:103" ht="15">
      <c r="A115" s="262"/>
      <c r="B115" s="262"/>
      <c r="C115" s="262"/>
      <c r="E115" s="273"/>
      <c r="F115" s="272"/>
      <c r="H115" s="272"/>
    </row>
    <row r="116" spans="1:103" ht="15">
      <c r="E116" s="275"/>
      <c r="F116" s="272"/>
      <c r="H116" s="272"/>
      <c r="T116" s="274"/>
    </row>
    <row r="117" spans="1:103" ht="56.25" customHeight="1">
      <c r="A117" s="262"/>
      <c r="B117" s="262"/>
      <c r="C117" s="262"/>
      <c r="E117" s="273"/>
      <c r="F117" s="272"/>
      <c r="H117" s="272"/>
    </row>
    <row r="118" spans="1:103" ht="25">
      <c r="A118" s="262"/>
      <c r="B118" s="271" t="s">
        <v>64</v>
      </c>
      <c r="C118" s="271" t="s">
        <v>287</v>
      </c>
      <c r="D118" s="271" t="s">
        <v>65</v>
      </c>
    </row>
    <row r="119" spans="1:103" ht="15">
      <c r="A119" s="262"/>
      <c r="B119" s="270" t="s">
        <v>286</v>
      </c>
      <c r="C119" s="268" t="s">
        <v>285</v>
      </c>
      <c r="D119" s="268" t="s">
        <v>66</v>
      </c>
    </row>
    <row r="120" spans="1:103" ht="15">
      <c r="A120" s="262"/>
      <c r="B120" s="270" t="s">
        <v>284</v>
      </c>
      <c r="C120" s="268" t="s">
        <v>283</v>
      </c>
      <c r="D120" s="268" t="s">
        <v>67</v>
      </c>
    </row>
    <row r="121" spans="1:103" ht="15">
      <c r="A121" s="262"/>
      <c r="B121" s="270" t="s">
        <v>282</v>
      </c>
      <c r="C121" s="268" t="s">
        <v>281</v>
      </c>
      <c r="D121" s="268" t="s">
        <v>68</v>
      </c>
    </row>
    <row r="122" spans="1:103" s="267" customFormat="1" ht="15">
      <c r="A122" s="262"/>
      <c r="B122" s="270" t="s">
        <v>280</v>
      </c>
      <c r="C122" s="268" t="s">
        <v>279</v>
      </c>
      <c r="D122" s="268" t="s">
        <v>69</v>
      </c>
      <c r="AA122" s="266"/>
      <c r="AB122" s="265"/>
      <c r="AC122" s="712"/>
      <c r="AD122" s="904"/>
      <c r="AE122" s="612"/>
      <c r="AF122" s="612"/>
      <c r="AG122" s="612"/>
      <c r="AH122" s="612"/>
      <c r="AI122" s="612"/>
      <c r="AJ122" s="905"/>
      <c r="AK122" s="612"/>
      <c r="AL122" s="612"/>
      <c r="AM122" s="612"/>
      <c r="AN122" s="612"/>
      <c r="AO122" s="612"/>
      <c r="AP122" s="612"/>
      <c r="AQ122" s="919"/>
      <c r="AR122" s="919"/>
      <c r="AS122" s="919"/>
      <c r="AT122" s="919"/>
      <c r="AU122" s="919"/>
      <c r="AV122" s="919"/>
      <c r="AW122" s="919"/>
      <c r="AX122" s="919"/>
      <c r="AY122" s="919"/>
      <c r="AZ122" s="919"/>
      <c r="BA122" s="919"/>
      <c r="BB122" s="919"/>
      <c r="BC122" s="919"/>
      <c r="BD122" s="919"/>
      <c r="BE122" s="919"/>
      <c r="BF122" s="919"/>
      <c r="BG122" s="919"/>
      <c r="BH122" s="919"/>
      <c r="BI122" s="919"/>
      <c r="BJ122" s="919"/>
      <c r="BK122" s="919"/>
      <c r="BL122" s="919"/>
      <c r="BM122" s="919"/>
      <c r="BN122" s="919"/>
      <c r="BO122" s="919"/>
      <c r="BP122" s="919"/>
      <c r="BQ122" s="919"/>
      <c r="BR122" s="919"/>
      <c r="BS122" s="919"/>
      <c r="BT122" s="919"/>
      <c r="BU122" s="919"/>
      <c r="BV122" s="919"/>
      <c r="BW122" s="919"/>
      <c r="BX122" s="919"/>
      <c r="BY122" s="919"/>
      <c r="BZ122" s="919"/>
      <c r="CA122" s="919"/>
      <c r="CB122" s="919"/>
      <c r="CC122" s="919"/>
      <c r="CD122" s="919"/>
      <c r="CE122" s="919"/>
      <c r="CF122" s="919"/>
      <c r="CG122" s="919"/>
      <c r="CH122" s="919"/>
      <c r="CI122" s="919"/>
      <c r="CJ122" s="919"/>
      <c r="CK122" s="919"/>
      <c r="CL122" s="919"/>
      <c r="CM122" s="919"/>
      <c r="CN122" s="919"/>
      <c r="CO122" s="919"/>
      <c r="CP122" s="919"/>
      <c r="CQ122" s="919"/>
      <c r="CR122" s="919"/>
      <c r="CS122" s="919"/>
      <c r="CT122" s="919"/>
      <c r="CU122" s="919"/>
      <c r="CV122" s="919"/>
      <c r="CW122" s="919"/>
      <c r="CX122" s="919"/>
      <c r="CY122" s="919"/>
    </row>
    <row r="123" spans="1:103" s="267" customFormat="1" ht="15">
      <c r="B123" s="270" t="s">
        <v>278</v>
      </c>
      <c r="C123" s="269" t="s">
        <v>277</v>
      </c>
      <c r="D123" s="268" t="s">
        <v>70</v>
      </c>
      <c r="AA123" s="266"/>
      <c r="AB123" s="265"/>
      <c r="AC123" s="712"/>
      <c r="AD123" s="904"/>
      <c r="AE123" s="612"/>
      <c r="AF123" s="612"/>
      <c r="AG123" s="612"/>
      <c r="AH123" s="612"/>
      <c r="AI123" s="612"/>
      <c r="AJ123" s="905"/>
      <c r="AK123" s="612"/>
      <c r="AL123" s="612"/>
      <c r="AM123" s="612"/>
      <c r="AN123" s="612"/>
      <c r="AO123" s="612"/>
      <c r="AP123" s="612"/>
      <c r="AQ123" s="919"/>
      <c r="AR123" s="919"/>
      <c r="AS123" s="919"/>
      <c r="AT123" s="919"/>
      <c r="AU123" s="919"/>
      <c r="AV123" s="919"/>
      <c r="AW123" s="919"/>
      <c r="AX123" s="919"/>
      <c r="AY123" s="919"/>
      <c r="AZ123" s="919"/>
      <c r="BA123" s="919"/>
      <c r="BB123" s="919"/>
      <c r="BC123" s="919"/>
      <c r="BD123" s="919"/>
      <c r="BE123" s="919"/>
      <c r="BF123" s="919"/>
      <c r="BG123" s="919"/>
      <c r="BH123" s="919"/>
      <c r="BI123" s="919"/>
      <c r="BJ123" s="919"/>
      <c r="BK123" s="919"/>
      <c r="BL123" s="919"/>
      <c r="BM123" s="919"/>
      <c r="BN123" s="919"/>
      <c r="BO123" s="919"/>
      <c r="BP123" s="919"/>
      <c r="BQ123" s="919"/>
      <c r="BR123" s="919"/>
      <c r="BS123" s="919"/>
      <c r="BT123" s="919"/>
      <c r="BU123" s="919"/>
      <c r="BV123" s="919"/>
      <c r="BW123" s="919"/>
      <c r="BX123" s="919"/>
      <c r="BY123" s="919"/>
      <c r="BZ123" s="919"/>
      <c r="CA123" s="919"/>
      <c r="CB123" s="919"/>
      <c r="CC123" s="919"/>
      <c r="CD123" s="919"/>
      <c r="CE123" s="919"/>
      <c r="CF123" s="919"/>
      <c r="CG123" s="919"/>
      <c r="CH123" s="919"/>
      <c r="CI123" s="919"/>
      <c r="CJ123" s="919"/>
      <c r="CK123" s="919"/>
      <c r="CL123" s="919"/>
      <c r="CM123" s="919"/>
      <c r="CN123" s="919"/>
      <c r="CO123" s="919"/>
      <c r="CP123" s="919"/>
      <c r="CQ123" s="919"/>
      <c r="CR123" s="919"/>
      <c r="CS123" s="919"/>
      <c r="CT123" s="919"/>
      <c r="CU123" s="919"/>
      <c r="CV123" s="919"/>
      <c r="CW123" s="919"/>
      <c r="CX123" s="919"/>
      <c r="CY123" s="919"/>
    </row>
  </sheetData>
  <mergeCells count="49">
    <mergeCell ref="A1:Z1"/>
    <mergeCell ref="A2:Z2"/>
    <mergeCell ref="A3:Z3"/>
    <mergeCell ref="A5:A7"/>
    <mergeCell ref="B5:B7"/>
    <mergeCell ref="C5:C7"/>
    <mergeCell ref="D5:D7"/>
    <mergeCell ref="E5:F6"/>
    <mergeCell ref="G5:H6"/>
    <mergeCell ref="I5:J6"/>
    <mergeCell ref="A95:N95"/>
    <mergeCell ref="W8:X8"/>
    <mergeCell ref="Y8:Z8"/>
    <mergeCell ref="AB5:AB7"/>
    <mergeCell ref="K6:L6"/>
    <mergeCell ref="M6:N6"/>
    <mergeCell ref="O6:P6"/>
    <mergeCell ref="Q6:R6"/>
    <mergeCell ref="M8:N8"/>
    <mergeCell ref="I92:J92"/>
    <mergeCell ref="K92:T92"/>
    <mergeCell ref="K93:T93"/>
    <mergeCell ref="A94:AB94"/>
    <mergeCell ref="A102:AB102"/>
    <mergeCell ref="K8:L8"/>
    <mergeCell ref="Y5:Z6"/>
    <mergeCell ref="AA5:AA7"/>
    <mergeCell ref="K5:R5"/>
    <mergeCell ref="S5:T6"/>
    <mergeCell ref="U5:V6"/>
    <mergeCell ref="W5:X6"/>
    <mergeCell ref="A96:N96"/>
    <mergeCell ref="O8:P8"/>
    <mergeCell ref="Q8:R8"/>
    <mergeCell ref="S8:T8"/>
    <mergeCell ref="U8:V8"/>
    <mergeCell ref="E8:F8"/>
    <mergeCell ref="G8:H8"/>
    <mergeCell ref="I8:J8"/>
    <mergeCell ref="A97:N97"/>
    <mergeCell ref="A98:N98"/>
    <mergeCell ref="A99:AB99"/>
    <mergeCell ref="A100:AB100"/>
    <mergeCell ref="A101:AB101"/>
    <mergeCell ref="E106:G106"/>
    <mergeCell ref="E107:G107"/>
    <mergeCell ref="E111:H111"/>
    <mergeCell ref="E112:H112"/>
    <mergeCell ref="A103:N103"/>
  </mergeCells>
  <printOptions horizontalCentered="1"/>
  <pageMargins left="0.25" right="0.5" top="0.75" bottom="0.75" header="0.3" footer="0.3"/>
  <pageSetup paperSize="5" scale="55"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H63"/>
  <sheetViews>
    <sheetView view="pageBreakPreview" zoomScaleNormal="80" zoomScaleSheetLayoutView="100" workbookViewId="0">
      <pane ySplit="6" topLeftCell="A12" activePane="bottomLeft" state="frozen"/>
      <selection pane="bottomLeft" activeCell="F13" sqref="F13"/>
    </sheetView>
  </sheetViews>
  <sheetFormatPr defaultColWidth="9.1796875" defaultRowHeight="14.5"/>
  <cols>
    <col min="1" max="1" width="9.1796875" style="1" customWidth="1"/>
    <col min="2" max="3" width="20.81640625" style="1" customWidth="1"/>
    <col min="4" max="4" width="11.1796875" style="1" customWidth="1"/>
    <col min="5" max="5" width="11.7265625" style="1" customWidth="1"/>
    <col min="6" max="6" width="16.7265625" style="711" customWidth="1"/>
    <col min="7" max="7" width="23.81640625" style="711" customWidth="1"/>
    <col min="8" max="16384" width="9.1796875" style="1"/>
  </cols>
  <sheetData>
    <row r="1" spans="1:7" s="33" customFormat="1" ht="15.5">
      <c r="A1" s="1178" t="s">
        <v>430</v>
      </c>
      <c r="B1" s="1178"/>
      <c r="C1" s="1178"/>
      <c r="D1" s="1178"/>
      <c r="E1" s="1178"/>
      <c r="F1" s="1178"/>
      <c r="G1" s="1178"/>
    </row>
    <row r="2" spans="1:7" s="33" customFormat="1" ht="15.5">
      <c r="A2" s="1178" t="s">
        <v>71</v>
      </c>
      <c r="B2" s="1178"/>
      <c r="C2" s="1178"/>
      <c r="D2" s="1178"/>
      <c r="E2" s="1178"/>
      <c r="F2" s="1178"/>
      <c r="G2" s="1178"/>
    </row>
    <row r="3" spans="1:7" s="33" customFormat="1">
      <c r="A3" s="34"/>
      <c r="B3" s="8"/>
      <c r="C3" s="8"/>
      <c r="D3" s="8"/>
      <c r="E3" s="8"/>
      <c r="F3" s="706"/>
      <c r="G3" s="706"/>
    </row>
    <row r="4" spans="1:7" s="33" customFormat="1" ht="15" customHeight="1">
      <c r="A4" s="1179" t="s">
        <v>1</v>
      </c>
      <c r="B4" s="1181" t="s">
        <v>2</v>
      </c>
      <c r="C4" s="1183" t="s">
        <v>431</v>
      </c>
      <c r="D4" s="1184"/>
      <c r="E4" s="1184"/>
      <c r="F4" s="1184"/>
      <c r="G4" s="1185"/>
    </row>
    <row r="5" spans="1:7" s="33" customFormat="1" ht="21">
      <c r="A5" s="1180"/>
      <c r="B5" s="1182"/>
      <c r="C5" s="707" t="s">
        <v>418</v>
      </c>
      <c r="D5" s="707" t="s">
        <v>419</v>
      </c>
      <c r="E5" s="707" t="s">
        <v>420</v>
      </c>
      <c r="F5" s="707" t="s">
        <v>421</v>
      </c>
      <c r="G5" s="710" t="s">
        <v>422</v>
      </c>
    </row>
    <row r="6" spans="1:7" s="33" customFormat="1" ht="21.75" customHeight="1">
      <c r="A6" s="708">
        <v>1</v>
      </c>
      <c r="B6" s="708">
        <v>2</v>
      </c>
      <c r="C6" s="709">
        <v>3</v>
      </c>
      <c r="D6" s="709"/>
      <c r="E6" s="709">
        <v>16</v>
      </c>
      <c r="F6" s="709">
        <v>17</v>
      </c>
      <c r="G6" s="709">
        <v>17</v>
      </c>
    </row>
    <row r="7" spans="1:7" s="33" customFormat="1" ht="2.5" hidden="1" customHeight="1">
      <c r="A7" s="689" t="s">
        <v>156</v>
      </c>
      <c r="B7" s="35" t="s">
        <v>157</v>
      </c>
      <c r="C7" s="36"/>
      <c r="D7" s="36"/>
      <c r="E7" s="36"/>
      <c r="F7" s="1012">
        <f>SUM(F8:F9)</f>
        <v>2805950247</v>
      </c>
      <c r="G7" s="52">
        <f>SUM(G8:G9)</f>
        <v>2805950247</v>
      </c>
    </row>
    <row r="8" spans="1:7" s="33" customFormat="1" ht="38.15" hidden="1" customHeight="1">
      <c r="A8" s="690" t="s">
        <v>98</v>
      </c>
      <c r="B8" s="37" t="s">
        <v>158</v>
      </c>
      <c r="C8" s="38"/>
      <c r="D8" s="38"/>
      <c r="E8" s="38"/>
      <c r="F8" s="52">
        <v>1915950247</v>
      </c>
      <c r="G8" s="52">
        <v>1915950247</v>
      </c>
    </row>
    <row r="9" spans="1:7" s="33" customFormat="1" ht="38.15" hidden="1" customHeight="1">
      <c r="A9" s="690" t="s">
        <v>159</v>
      </c>
      <c r="B9" s="37" t="s">
        <v>160</v>
      </c>
      <c r="C9" s="38"/>
      <c r="D9" s="38"/>
      <c r="E9" s="38"/>
      <c r="F9" s="52">
        <v>890000000</v>
      </c>
      <c r="G9" s="52">
        <v>890000000</v>
      </c>
    </row>
    <row r="10" spans="1:7" s="33" customFormat="1" ht="38.15" hidden="1" customHeight="1">
      <c r="A10" s="689" t="s">
        <v>161</v>
      </c>
      <c r="B10" s="35" t="s">
        <v>162</v>
      </c>
      <c r="C10" s="39"/>
      <c r="D10" s="39"/>
      <c r="E10" s="40"/>
      <c r="F10" s="1012" t="e">
        <f>SUM(F12+F20+F22+F25+F33+F36+F40+F45+F50+#REF!+#REF!+F61+#REF!)</f>
        <v>#REF!</v>
      </c>
      <c r="G10" s="52" t="e">
        <f>SUM(G12+G20+G22+G25+G33+G36+G40+G45+G50+#REF!+#REF!+G61+#REF!)</f>
        <v>#VALUE!</v>
      </c>
    </row>
    <row r="11" spans="1:7" s="33" customFormat="1" ht="62.5" customHeight="1">
      <c r="A11" s="688" t="s">
        <v>101</v>
      </c>
      <c r="B11" s="41" t="s">
        <v>13</v>
      </c>
      <c r="C11" s="42" t="s">
        <v>163</v>
      </c>
      <c r="D11" s="691"/>
      <c r="E11" s="705"/>
      <c r="F11" s="43" t="e">
        <f>#REF!</f>
        <v>#REF!</v>
      </c>
      <c r="G11" s="43" t="s">
        <v>250</v>
      </c>
    </row>
    <row r="12" spans="1:7" s="33" customFormat="1" ht="38.15" customHeight="1">
      <c r="A12" s="687" t="s">
        <v>98</v>
      </c>
      <c r="B12" s="44" t="s">
        <v>14</v>
      </c>
      <c r="C12" s="45"/>
      <c r="D12" s="692"/>
      <c r="E12" s="704"/>
      <c r="F12" s="46" t="e">
        <f>#REF!</f>
        <v>#REF!</v>
      </c>
      <c r="G12" s="46" t="s">
        <v>250</v>
      </c>
    </row>
    <row r="13" spans="1:7" s="33" customFormat="1" ht="38.25" customHeight="1">
      <c r="A13" s="48"/>
      <c r="B13" s="49" t="s">
        <v>15</v>
      </c>
      <c r="C13" s="50" t="s">
        <v>164</v>
      </c>
      <c r="D13" s="693"/>
      <c r="E13" s="51" t="s">
        <v>165</v>
      </c>
      <c r="F13" s="52" t="e">
        <f>#REF!</f>
        <v>#REF!</v>
      </c>
      <c r="G13" s="52" t="s">
        <v>250</v>
      </c>
    </row>
    <row r="14" spans="1:7" s="33" customFormat="1" ht="38.25" customHeight="1">
      <c r="A14" s="53"/>
      <c r="B14" s="49" t="s">
        <v>16</v>
      </c>
      <c r="C14" s="50" t="s">
        <v>166</v>
      </c>
      <c r="D14" s="693"/>
      <c r="E14" s="51" t="s">
        <v>165</v>
      </c>
      <c r="F14" s="52" t="e">
        <f>#REF!</f>
        <v>#REF!</v>
      </c>
      <c r="G14" s="52" t="s">
        <v>250</v>
      </c>
    </row>
    <row r="15" spans="1:7" s="33" customFormat="1" ht="38.25" customHeight="1">
      <c r="A15" s="53"/>
      <c r="B15" s="49" t="s">
        <v>17</v>
      </c>
      <c r="C15" s="50" t="s">
        <v>168</v>
      </c>
      <c r="D15" s="693"/>
      <c r="E15" s="51" t="s">
        <v>165</v>
      </c>
      <c r="F15" s="52" t="e">
        <f>#REF!</f>
        <v>#REF!</v>
      </c>
      <c r="G15" s="52" t="s">
        <v>250</v>
      </c>
    </row>
    <row r="16" spans="1:7" s="33" customFormat="1" ht="38.25" customHeight="1">
      <c r="A16" s="53"/>
      <c r="B16" s="49" t="s">
        <v>18</v>
      </c>
      <c r="C16" s="50" t="s">
        <v>170</v>
      </c>
      <c r="D16" s="693"/>
      <c r="E16" s="51" t="s">
        <v>165</v>
      </c>
      <c r="F16" s="52" t="e">
        <f>#REF!</f>
        <v>#REF!</v>
      </c>
      <c r="G16" s="52" t="s">
        <v>250</v>
      </c>
    </row>
    <row r="17" spans="1:8" s="33" customFormat="1" ht="38.25" customHeight="1">
      <c r="A17" s="687" t="s">
        <v>159</v>
      </c>
      <c r="B17" s="54" t="s">
        <v>21</v>
      </c>
      <c r="C17" s="55"/>
      <c r="D17" s="64"/>
      <c r="E17" s="47"/>
      <c r="F17" s="46" t="e">
        <f>#REF!</f>
        <v>#REF!</v>
      </c>
      <c r="G17" s="46" t="s">
        <v>250</v>
      </c>
    </row>
    <row r="18" spans="1:8" s="33" customFormat="1" ht="38.25" customHeight="1">
      <c r="A18" s="53"/>
      <c r="B18" s="56" t="s">
        <v>22</v>
      </c>
      <c r="C18" s="57" t="s">
        <v>171</v>
      </c>
      <c r="D18" s="57"/>
      <c r="E18" s="58">
        <v>13</v>
      </c>
      <c r="F18" s="52" t="e">
        <f>#REF!</f>
        <v>#REF!</v>
      </c>
      <c r="G18" s="52" t="s">
        <v>250</v>
      </c>
    </row>
    <row r="19" spans="1:8" s="33" customFormat="1" ht="65">
      <c r="A19" s="59"/>
      <c r="B19" s="60" t="s">
        <v>172</v>
      </c>
      <c r="C19" s="60" t="s">
        <v>173</v>
      </c>
      <c r="D19" s="60"/>
      <c r="E19" s="61" t="s">
        <v>229</v>
      </c>
      <c r="F19" s="52" t="e">
        <f>#REF!</f>
        <v>#REF!</v>
      </c>
      <c r="G19" s="52" t="s">
        <v>250</v>
      </c>
    </row>
    <row r="20" spans="1:8" s="33" customFormat="1" ht="38.25" customHeight="1">
      <c r="A20" s="687" t="s">
        <v>167</v>
      </c>
      <c r="B20" s="54" t="s">
        <v>23</v>
      </c>
      <c r="C20" s="62"/>
      <c r="D20" s="64"/>
      <c r="E20" s="47"/>
      <c r="F20" s="46" t="e">
        <f>#REF!</f>
        <v>#REF!</v>
      </c>
      <c r="G20" s="46" t="s">
        <v>250</v>
      </c>
    </row>
    <row r="21" spans="1:8" s="33" customFormat="1" ht="52">
      <c r="A21" s="53"/>
      <c r="B21" s="56" t="s">
        <v>175</v>
      </c>
      <c r="C21" s="57" t="s">
        <v>176</v>
      </c>
      <c r="D21" s="57"/>
      <c r="E21" s="51" t="s">
        <v>177</v>
      </c>
      <c r="F21" s="52" t="e">
        <f>#REF!</f>
        <v>#REF!</v>
      </c>
      <c r="G21" s="52" t="s">
        <v>250</v>
      </c>
    </row>
    <row r="22" spans="1:8" s="33" customFormat="1" ht="38.25" customHeight="1">
      <c r="A22" s="687" t="s">
        <v>169</v>
      </c>
      <c r="B22" s="54" t="s">
        <v>25</v>
      </c>
      <c r="C22" s="64"/>
      <c r="D22" s="64"/>
      <c r="E22" s="65"/>
      <c r="F22" s="46" t="e">
        <f>#REF!</f>
        <v>#REF!</v>
      </c>
      <c r="G22" s="46" t="s">
        <v>250</v>
      </c>
    </row>
    <row r="23" spans="1:8" s="33" customFormat="1" ht="39">
      <c r="A23" s="53"/>
      <c r="B23" s="56" t="s">
        <v>179</v>
      </c>
      <c r="C23" s="57" t="s">
        <v>180</v>
      </c>
      <c r="D23" s="57"/>
      <c r="E23" s="58" t="s">
        <v>181</v>
      </c>
      <c r="F23" s="52" t="e">
        <f>#REF!</f>
        <v>#REF!</v>
      </c>
      <c r="G23" s="52" t="s">
        <v>250</v>
      </c>
    </row>
    <row r="24" spans="1:8" s="33" customFormat="1" ht="52">
      <c r="A24" s="53"/>
      <c r="B24" s="56" t="s">
        <v>27</v>
      </c>
      <c r="C24" s="57" t="s">
        <v>182</v>
      </c>
      <c r="D24" s="57"/>
      <c r="E24" s="58" t="s">
        <v>187</v>
      </c>
      <c r="F24" s="52" t="e">
        <f>#REF!</f>
        <v>#REF!</v>
      </c>
      <c r="G24" s="52" t="s">
        <v>250</v>
      </c>
    </row>
    <row r="25" spans="1:8" s="33" customFormat="1" ht="38.25" customHeight="1">
      <c r="A25" s="687" t="s">
        <v>178</v>
      </c>
      <c r="B25" s="54" t="s">
        <v>28</v>
      </c>
      <c r="C25" s="67"/>
      <c r="D25" s="694"/>
      <c r="E25" s="47"/>
      <c r="F25" s="46" t="e">
        <f>#REF!</f>
        <v>#REF!</v>
      </c>
      <c r="G25" s="46" t="s">
        <v>250</v>
      </c>
    </row>
    <row r="26" spans="1:8" s="33" customFormat="1" ht="39">
      <c r="A26" s="53"/>
      <c r="B26" s="14" t="s">
        <v>117</v>
      </c>
      <c r="C26" s="57" t="s">
        <v>184</v>
      </c>
      <c r="D26" s="57"/>
      <c r="E26" s="9" t="s">
        <v>185</v>
      </c>
      <c r="F26" s="52" t="e">
        <f>#REF!</f>
        <v>#REF!</v>
      </c>
      <c r="G26" s="52" t="s">
        <v>250</v>
      </c>
    </row>
    <row r="27" spans="1:8" s="33" customFormat="1" ht="38.25" customHeight="1">
      <c r="A27" s="53"/>
      <c r="B27" s="14" t="s">
        <v>129</v>
      </c>
      <c r="C27" s="57" t="s">
        <v>186</v>
      </c>
      <c r="D27" s="57"/>
      <c r="E27" s="9" t="s">
        <v>187</v>
      </c>
      <c r="F27" s="52" t="e">
        <f>#REF!</f>
        <v>#REF!</v>
      </c>
      <c r="G27" s="52" t="s">
        <v>250</v>
      </c>
    </row>
    <row r="28" spans="1:8" s="33" customFormat="1" ht="38.25" customHeight="1">
      <c r="A28" s="53"/>
      <c r="B28" s="14" t="s">
        <v>118</v>
      </c>
      <c r="C28" s="57" t="s">
        <v>188</v>
      </c>
      <c r="D28" s="57"/>
      <c r="E28" s="68" t="s">
        <v>189</v>
      </c>
      <c r="F28" s="52" t="e">
        <f>#REF!</f>
        <v>#REF!</v>
      </c>
      <c r="G28" s="52" t="s">
        <v>250</v>
      </c>
      <c r="H28" s="4" t="e">
        <f>#REF!</f>
        <v>#REF!</v>
      </c>
    </row>
    <row r="29" spans="1:8" s="33" customFormat="1" ht="52">
      <c r="A29" s="53"/>
      <c r="B29" s="14" t="s">
        <v>119</v>
      </c>
      <c r="C29" s="57" t="s">
        <v>190</v>
      </c>
      <c r="D29" s="57"/>
      <c r="E29" s="9" t="s">
        <v>191</v>
      </c>
      <c r="F29" s="52" t="e">
        <f>#REF!</f>
        <v>#REF!</v>
      </c>
      <c r="G29" s="52" t="s">
        <v>250</v>
      </c>
    </row>
    <row r="30" spans="1:8" s="33" customFormat="1" ht="38.25" customHeight="1">
      <c r="A30" s="53"/>
      <c r="B30" s="14" t="s">
        <v>120</v>
      </c>
      <c r="C30" s="57" t="s">
        <v>192</v>
      </c>
      <c r="D30" s="57"/>
      <c r="E30" s="68" t="s">
        <v>193</v>
      </c>
      <c r="F30" s="52" t="e">
        <f>#REF!</f>
        <v>#REF!</v>
      </c>
      <c r="G30" s="52" t="s">
        <v>250</v>
      </c>
    </row>
    <row r="31" spans="1:8" s="33" customFormat="1" ht="38.25" customHeight="1">
      <c r="A31" s="53"/>
      <c r="B31" s="14" t="s">
        <v>122</v>
      </c>
      <c r="C31" s="57"/>
      <c r="D31" s="57"/>
      <c r="E31" s="68"/>
      <c r="F31" s="52" t="e">
        <f>#REF!</f>
        <v>#REF!</v>
      </c>
      <c r="G31" s="52"/>
    </row>
    <row r="32" spans="1:8" s="33" customFormat="1" ht="38.25" customHeight="1">
      <c r="A32" s="53"/>
      <c r="B32" s="14" t="s">
        <v>124</v>
      </c>
      <c r="C32" s="57" t="s">
        <v>195</v>
      </c>
      <c r="D32" s="57"/>
      <c r="E32" s="9" t="s">
        <v>196</v>
      </c>
      <c r="F32" s="52" t="e">
        <f>#REF!</f>
        <v>#REF!</v>
      </c>
      <c r="G32" s="52" t="s">
        <v>250</v>
      </c>
    </row>
    <row r="33" spans="1:7" s="33" customFormat="1" ht="38.25" customHeight="1">
      <c r="A33" s="687" t="s">
        <v>183</v>
      </c>
      <c r="B33" s="682" t="s">
        <v>35</v>
      </c>
      <c r="C33" s="69"/>
      <c r="D33" s="695"/>
      <c r="E33" s="70"/>
      <c r="F33" s="46" t="e">
        <f>#REF!</f>
        <v>#REF!</v>
      </c>
      <c r="G33" s="46" t="s">
        <v>250</v>
      </c>
    </row>
    <row r="34" spans="1:7" s="33" customFormat="1" ht="30">
      <c r="A34" s="59"/>
      <c r="B34" s="14" t="s">
        <v>424</v>
      </c>
      <c r="C34" s="57" t="s">
        <v>417</v>
      </c>
      <c r="D34" s="57"/>
      <c r="E34" s="66">
        <v>5</v>
      </c>
      <c r="F34" s="52" t="e">
        <f>#REF!</f>
        <v>#REF!</v>
      </c>
      <c r="G34" s="52" t="s">
        <v>250</v>
      </c>
    </row>
    <row r="35" spans="1:7" s="33" customFormat="1" ht="38.25" customHeight="1">
      <c r="A35" s="59"/>
      <c r="B35" s="14" t="s">
        <v>125</v>
      </c>
      <c r="C35" s="57" t="s">
        <v>197</v>
      </c>
      <c r="D35" s="57"/>
      <c r="E35" s="9">
        <v>3</v>
      </c>
      <c r="F35" s="52" t="e">
        <f>#REF!</f>
        <v>#REF!</v>
      </c>
      <c r="G35" s="52" t="s">
        <v>250</v>
      </c>
    </row>
    <row r="36" spans="1:7" s="33" customFormat="1" ht="38.25" customHeight="1">
      <c r="A36" s="687" t="s">
        <v>194</v>
      </c>
      <c r="B36" s="54" t="s">
        <v>37</v>
      </c>
      <c r="C36" s="71"/>
      <c r="D36" s="71"/>
      <c r="E36" s="72"/>
      <c r="F36" s="46" t="e">
        <f>#REF!</f>
        <v>#REF!</v>
      </c>
      <c r="G36" s="46" t="s">
        <v>250</v>
      </c>
    </row>
    <row r="37" spans="1:7" s="33" customFormat="1" ht="38.25" customHeight="1">
      <c r="A37" s="53"/>
      <c r="B37" s="56" t="s">
        <v>38</v>
      </c>
      <c r="C37" s="57" t="s">
        <v>199</v>
      </c>
      <c r="D37" s="57"/>
      <c r="E37" s="9" t="s">
        <v>200</v>
      </c>
      <c r="F37" s="52" t="e">
        <f>#REF!</f>
        <v>#REF!</v>
      </c>
      <c r="G37" s="52" t="s">
        <v>250</v>
      </c>
    </row>
    <row r="38" spans="1:7" s="33" customFormat="1" ht="39">
      <c r="A38" s="53"/>
      <c r="B38" s="56" t="s">
        <v>39</v>
      </c>
      <c r="C38" s="57" t="s">
        <v>201</v>
      </c>
      <c r="D38" s="57" t="s">
        <v>309</v>
      </c>
      <c r="E38" s="9" t="s">
        <v>202</v>
      </c>
      <c r="F38" s="52" t="e">
        <f>#REF!</f>
        <v>#REF!</v>
      </c>
      <c r="G38" s="52" t="s">
        <v>250</v>
      </c>
    </row>
    <row r="39" spans="1:7" s="33" customFormat="1" ht="38.25" customHeight="1">
      <c r="A39" s="53"/>
      <c r="B39" s="63" t="s">
        <v>41</v>
      </c>
      <c r="C39" s="73" t="s">
        <v>203</v>
      </c>
      <c r="D39" s="73"/>
      <c r="E39" s="74" t="s">
        <v>204</v>
      </c>
      <c r="F39" s="52" t="e">
        <f>#REF!</f>
        <v>#REF!</v>
      </c>
      <c r="G39" s="52" t="s">
        <v>250</v>
      </c>
    </row>
    <row r="40" spans="1:7" s="33" customFormat="1" ht="38.25" customHeight="1">
      <c r="A40" s="687" t="s">
        <v>198</v>
      </c>
      <c r="B40" s="75" t="s">
        <v>42</v>
      </c>
      <c r="C40" s="55"/>
      <c r="D40" s="696"/>
      <c r="E40" s="76"/>
      <c r="F40" s="46" t="e">
        <f>#REF!</f>
        <v>#REF!</v>
      </c>
      <c r="G40" s="46" t="s">
        <v>250</v>
      </c>
    </row>
    <row r="41" spans="1:7" s="33" customFormat="1" ht="78">
      <c r="A41" s="53"/>
      <c r="B41" s="56" t="s">
        <v>43</v>
      </c>
      <c r="C41" s="77" t="s">
        <v>205</v>
      </c>
      <c r="D41" s="693"/>
      <c r="E41" s="78" t="s">
        <v>206</v>
      </c>
      <c r="F41" s="52" t="e">
        <f>#REF!</f>
        <v>#REF!</v>
      </c>
      <c r="G41" s="52" t="s">
        <v>250</v>
      </c>
    </row>
    <row r="42" spans="1:7" s="33" customFormat="1" ht="38.25" customHeight="1">
      <c r="A42" s="53"/>
      <c r="B42" s="56" t="s">
        <v>44</v>
      </c>
      <c r="C42" s="81" t="s">
        <v>207</v>
      </c>
      <c r="D42" s="693"/>
      <c r="E42" s="78" t="s">
        <v>208</v>
      </c>
      <c r="F42" s="52" t="e">
        <f>#REF!</f>
        <v>#REF!</v>
      </c>
      <c r="G42" s="52" t="s">
        <v>250</v>
      </c>
    </row>
    <row r="43" spans="1:7" s="33" customFormat="1" ht="39">
      <c r="A43" s="53"/>
      <c r="B43" s="56" t="s">
        <v>45</v>
      </c>
      <c r="C43" s="82" t="s">
        <v>209</v>
      </c>
      <c r="D43" s="693"/>
      <c r="E43" s="78" t="s">
        <v>210</v>
      </c>
      <c r="F43" s="52" t="e">
        <f>#REF!</f>
        <v>#REF!</v>
      </c>
      <c r="G43" s="52" t="s">
        <v>250</v>
      </c>
    </row>
    <row r="44" spans="1:7" s="33" customFormat="1" ht="96.75" customHeight="1">
      <c r="A44" s="688" t="s">
        <v>103</v>
      </c>
      <c r="B44" s="83" t="s">
        <v>135</v>
      </c>
      <c r="C44" s="84" t="s">
        <v>211</v>
      </c>
      <c r="D44" s="697"/>
      <c r="E44" s="85"/>
      <c r="F44" s="43" t="e">
        <f>#REF!</f>
        <v>#REF!</v>
      </c>
      <c r="G44" s="43" t="s">
        <v>250</v>
      </c>
    </row>
    <row r="45" spans="1:7" s="33" customFormat="1" ht="75.75" customHeight="1">
      <c r="A45" s="687" t="s">
        <v>98</v>
      </c>
      <c r="B45" s="75" t="s">
        <v>153</v>
      </c>
      <c r="C45" s="55"/>
      <c r="D45" s="698"/>
      <c r="E45" s="86"/>
      <c r="F45" s="46" t="e">
        <f>#REF!</f>
        <v>#REF!</v>
      </c>
      <c r="G45" s="46" t="s">
        <v>250</v>
      </c>
    </row>
    <row r="46" spans="1:7" s="33" customFormat="1" ht="114.75" customHeight="1">
      <c r="A46" s="53"/>
      <c r="B46" s="80" t="s">
        <v>227</v>
      </c>
      <c r="C46" s="50" t="s">
        <v>228</v>
      </c>
      <c r="D46" s="699"/>
      <c r="E46" s="87" t="s">
        <v>174</v>
      </c>
      <c r="F46" s="52" t="e">
        <f>#REF!</f>
        <v>#REF!</v>
      </c>
      <c r="G46" s="52" t="s">
        <v>250</v>
      </c>
    </row>
    <row r="47" spans="1:7" s="33" customFormat="1" ht="75.75" customHeight="1">
      <c r="A47" s="687" t="s">
        <v>159</v>
      </c>
      <c r="B47" s="75" t="s">
        <v>46</v>
      </c>
      <c r="C47" s="55"/>
      <c r="D47" s="698"/>
      <c r="E47" s="86"/>
      <c r="F47" s="46" t="e">
        <f>#REF!</f>
        <v>#REF!</v>
      </c>
      <c r="G47" s="46" t="s">
        <v>250</v>
      </c>
    </row>
    <row r="48" spans="1:7" s="33" customFormat="1" ht="52">
      <c r="A48" s="53"/>
      <c r="B48" s="80" t="s">
        <v>212</v>
      </c>
      <c r="C48" s="50" t="s">
        <v>213</v>
      </c>
      <c r="D48" s="699"/>
      <c r="E48" s="87" t="s">
        <v>174</v>
      </c>
      <c r="F48" s="52" t="e">
        <f>#REF!</f>
        <v>#REF!</v>
      </c>
      <c r="G48" s="52" t="s">
        <v>250</v>
      </c>
    </row>
    <row r="49" spans="1:7" s="33" customFormat="1" ht="54" customHeight="1">
      <c r="A49" s="688" t="s">
        <v>105</v>
      </c>
      <c r="B49" s="83" t="s">
        <v>137</v>
      </c>
      <c r="C49" s="88" t="s">
        <v>214</v>
      </c>
      <c r="D49" s="700"/>
      <c r="E49" s="89"/>
      <c r="F49" s="43" t="e">
        <f>#REF!</f>
        <v>#REF!</v>
      </c>
      <c r="G49" s="43" t="s">
        <v>250</v>
      </c>
    </row>
    <row r="50" spans="1:7" s="33" customFormat="1" ht="38.25" customHeight="1">
      <c r="A50" s="687" t="s">
        <v>98</v>
      </c>
      <c r="B50" s="75" t="s">
        <v>48</v>
      </c>
      <c r="C50" s="55"/>
      <c r="D50" s="698"/>
      <c r="E50" s="86"/>
      <c r="F50" s="46" t="e">
        <f>#REF!</f>
        <v>#REF!</v>
      </c>
      <c r="G50" s="46" t="s">
        <v>250</v>
      </c>
    </row>
    <row r="51" spans="1:7" s="33" customFormat="1" ht="52">
      <c r="A51" s="53"/>
      <c r="B51" s="56" t="s">
        <v>49</v>
      </c>
      <c r="C51" s="90" t="s">
        <v>215</v>
      </c>
      <c r="D51" s="693"/>
      <c r="E51" s="91">
        <v>1</v>
      </c>
      <c r="F51" s="52" t="e">
        <f>#REF!</f>
        <v>#REF!</v>
      </c>
      <c r="G51" s="52" t="s">
        <v>250</v>
      </c>
    </row>
    <row r="52" spans="1:7" s="33" customFormat="1" ht="38.25" customHeight="1">
      <c r="A52" s="53"/>
      <c r="B52" s="56" t="s">
        <v>50</v>
      </c>
      <c r="C52" s="57" t="s">
        <v>216</v>
      </c>
      <c r="D52" s="693"/>
      <c r="E52" s="92" t="s">
        <v>416</v>
      </c>
      <c r="F52" s="52" t="e">
        <f>#REF!</f>
        <v>#REF!</v>
      </c>
      <c r="G52" s="52" t="s">
        <v>250</v>
      </c>
    </row>
    <row r="53" spans="1:7" s="33" customFormat="1" ht="67.5">
      <c r="A53" s="688" t="s">
        <v>107</v>
      </c>
      <c r="B53" s="83" t="s">
        <v>51</v>
      </c>
      <c r="C53" s="88" t="s">
        <v>217</v>
      </c>
      <c r="D53" s="700"/>
      <c r="E53" s="89"/>
      <c r="F53" s="43" t="e">
        <f>#REF!</f>
        <v>#REF!</v>
      </c>
      <c r="G53" s="43" t="s">
        <v>250</v>
      </c>
    </row>
    <row r="54" spans="1:7" s="33" customFormat="1" ht="38.25" customHeight="1">
      <c r="A54" s="687" t="s">
        <v>98</v>
      </c>
      <c r="B54" s="54" t="s">
        <v>52</v>
      </c>
      <c r="C54" s="55"/>
      <c r="D54" s="698"/>
      <c r="E54" s="86"/>
      <c r="F54" s="46" t="e">
        <f>#REF!</f>
        <v>#REF!</v>
      </c>
      <c r="G54" s="46" t="s">
        <v>250</v>
      </c>
    </row>
    <row r="55" spans="1:7" s="33" customFormat="1" ht="78">
      <c r="A55" s="53"/>
      <c r="B55" s="79" t="s">
        <v>53</v>
      </c>
      <c r="C55" s="90" t="s">
        <v>218</v>
      </c>
      <c r="D55" s="693"/>
      <c r="E55" s="94">
        <v>1</v>
      </c>
      <c r="F55" s="52" t="e">
        <f>#REF!</f>
        <v>#REF!</v>
      </c>
      <c r="G55" s="52" t="s">
        <v>250</v>
      </c>
    </row>
    <row r="56" spans="1:7" s="33" customFormat="1" ht="65">
      <c r="A56" s="1000" t="s">
        <v>98</v>
      </c>
      <c r="B56" s="79" t="s">
        <v>54</v>
      </c>
      <c r="C56" s="57" t="s">
        <v>219</v>
      </c>
      <c r="D56" s="693"/>
      <c r="E56" s="92" t="s">
        <v>220</v>
      </c>
      <c r="F56" s="52" t="e">
        <f>#REF!</f>
        <v>#REF!</v>
      </c>
      <c r="G56" s="52" t="s">
        <v>250</v>
      </c>
    </row>
    <row r="57" spans="1:7" s="33" customFormat="1" ht="75">
      <c r="A57" s="1001">
        <v>5</v>
      </c>
      <c r="B57" s="1002" t="s">
        <v>145</v>
      </c>
      <c r="C57" s="1002" t="s">
        <v>445</v>
      </c>
      <c r="D57" s="1003"/>
      <c r="E57" s="1004"/>
      <c r="F57" s="999" t="e">
        <f>#REF!</f>
        <v>#REF!</v>
      </c>
      <c r="G57" s="1005"/>
    </row>
    <row r="58" spans="1:7" s="33" customFormat="1" ht="62.5">
      <c r="A58" s="1006" t="s">
        <v>98</v>
      </c>
      <c r="B58" s="1007" t="s">
        <v>146</v>
      </c>
      <c r="C58" s="1007"/>
      <c r="D58" s="1008"/>
      <c r="E58" s="1009"/>
      <c r="F58" s="1010" t="e">
        <f>#REF!</f>
        <v>#REF!</v>
      </c>
      <c r="G58" s="1011"/>
    </row>
    <row r="59" spans="1:7" s="33" customFormat="1" ht="37.5">
      <c r="A59" s="59"/>
      <c r="B59" s="942" t="s">
        <v>147</v>
      </c>
      <c r="C59" s="942" t="s">
        <v>446</v>
      </c>
      <c r="D59" s="943"/>
      <c r="E59" s="998" t="s">
        <v>447</v>
      </c>
      <c r="F59" s="1013" t="e">
        <f>#REF!</f>
        <v>#REF!</v>
      </c>
      <c r="G59" s="52"/>
    </row>
    <row r="60" spans="1:7" s="33" customFormat="1" ht="81">
      <c r="A60" s="688" t="s">
        <v>123</v>
      </c>
      <c r="B60" s="95" t="s">
        <v>59</v>
      </c>
      <c r="C60" s="96" t="s">
        <v>221</v>
      </c>
      <c r="D60" s="701"/>
      <c r="E60" s="97"/>
      <c r="F60" s="999" t="e">
        <f>#REF!</f>
        <v>#REF!</v>
      </c>
      <c r="G60" s="43" t="s">
        <v>250</v>
      </c>
    </row>
    <row r="61" spans="1:7" s="33" customFormat="1" ht="38.25" customHeight="1">
      <c r="A61" s="687" t="s">
        <v>98</v>
      </c>
      <c r="B61" s="54" t="s">
        <v>60</v>
      </c>
      <c r="C61" s="98"/>
      <c r="D61" s="702"/>
      <c r="E61" s="99"/>
      <c r="F61" s="1010" t="e">
        <f>#REF!</f>
        <v>#REF!</v>
      </c>
      <c r="G61" s="46" t="s">
        <v>250</v>
      </c>
    </row>
    <row r="62" spans="1:7" s="33" customFormat="1" ht="52">
      <c r="A62" s="53"/>
      <c r="B62" s="80" t="s">
        <v>61</v>
      </c>
      <c r="C62" s="57" t="s">
        <v>222</v>
      </c>
      <c r="D62" s="693"/>
      <c r="E62" s="92" t="s">
        <v>223</v>
      </c>
      <c r="F62" s="1013" t="e">
        <f>#REF!</f>
        <v>#REF!</v>
      </c>
      <c r="G62" s="52" t="s">
        <v>250</v>
      </c>
    </row>
    <row r="63" spans="1:7" s="33" customFormat="1" ht="52">
      <c r="A63" s="53"/>
      <c r="B63" s="100" t="s">
        <v>224</v>
      </c>
      <c r="C63" s="50" t="s">
        <v>225</v>
      </c>
      <c r="D63" s="703"/>
      <c r="E63" s="93" t="s">
        <v>416</v>
      </c>
      <c r="F63" s="1013" t="e">
        <f>#REF!</f>
        <v>#REF!</v>
      </c>
      <c r="G63" s="52" t="s">
        <v>250</v>
      </c>
    </row>
  </sheetData>
  <mergeCells count="5">
    <mergeCell ref="A1:G1"/>
    <mergeCell ref="A2:G2"/>
    <mergeCell ref="A4:A5"/>
    <mergeCell ref="B4:B5"/>
    <mergeCell ref="C4:G4"/>
  </mergeCells>
  <printOptions horizontalCentered="1"/>
  <pageMargins left="0.25" right="0.25" top="0.75" bottom="0.75" header="0.3" footer="0.3"/>
  <pageSetup paperSize="5" orientation="landscape" horizontalDpi="360" verticalDpi="360" r:id="rId1"/>
  <rowBreaks count="1" manualBreakCount="1">
    <brk id="40"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1"/>
  <sheetViews>
    <sheetView zoomScale="69" zoomScaleNormal="69" workbookViewId="0">
      <selection activeCell="E14" sqref="E14"/>
    </sheetView>
  </sheetViews>
  <sheetFormatPr defaultColWidth="9.1796875" defaultRowHeight="14.5"/>
  <cols>
    <col min="1" max="1" width="14.54296875" style="621" customWidth="1"/>
    <col min="2" max="2" width="38.26953125" style="621" customWidth="1"/>
    <col min="3" max="3" width="38.54296875" style="621" customWidth="1"/>
    <col min="4" max="4" width="15.453125" style="621" customWidth="1"/>
    <col min="5" max="5" width="19.7265625" style="621" customWidth="1"/>
    <col min="6" max="6" width="24.26953125" style="621" customWidth="1"/>
    <col min="7" max="7" width="26" style="621" customWidth="1"/>
    <col min="8" max="8" width="30.81640625" style="621" customWidth="1"/>
    <col min="9" max="16384" width="9.1796875" style="621"/>
  </cols>
  <sheetData>
    <row r="1" spans="1:8" ht="22.5">
      <c r="A1" s="1192" t="s">
        <v>375</v>
      </c>
      <c r="B1" s="1192"/>
      <c r="C1" s="1192"/>
      <c r="D1" s="1192"/>
      <c r="E1" s="1192"/>
      <c r="F1" s="1192"/>
      <c r="G1" s="1192"/>
      <c r="H1" s="1192"/>
    </row>
    <row r="2" spans="1:8" ht="20">
      <c r="A2" s="1193" t="s">
        <v>432</v>
      </c>
      <c r="B2" s="1193"/>
      <c r="C2" s="1193"/>
      <c r="D2" s="1193"/>
      <c r="E2" s="1193"/>
      <c r="F2" s="1193"/>
      <c r="G2" s="1193"/>
      <c r="H2" s="1193"/>
    </row>
    <row r="3" spans="1:8">
      <c r="A3" s="620"/>
      <c r="B3" s="620"/>
      <c r="C3" s="620"/>
      <c r="D3" s="620"/>
      <c r="E3" s="620"/>
      <c r="F3" s="620"/>
      <c r="G3" s="620"/>
    </row>
    <row r="4" spans="1:8" ht="135" customHeight="1">
      <c r="A4" s="1196"/>
      <c r="B4" s="1186" t="s">
        <v>376</v>
      </c>
      <c r="C4" s="1186" t="s">
        <v>377</v>
      </c>
      <c r="D4" s="1199" t="s">
        <v>378</v>
      </c>
      <c r="E4" s="1200"/>
      <c r="F4" s="1186" t="s">
        <v>379</v>
      </c>
      <c r="G4" s="1186" t="s">
        <v>380</v>
      </c>
      <c r="H4" s="1189" t="s">
        <v>381</v>
      </c>
    </row>
    <row r="5" spans="1:8">
      <c r="A5" s="1197"/>
      <c r="B5" s="1187"/>
      <c r="C5" s="1187"/>
      <c r="D5" s="1201"/>
      <c r="E5" s="1202"/>
      <c r="F5" s="1187"/>
      <c r="G5" s="1187"/>
      <c r="H5" s="1190"/>
    </row>
    <row r="6" spans="1:8" ht="33.75" customHeight="1">
      <c r="A6" s="1197"/>
      <c r="B6" s="1187"/>
      <c r="C6" s="1187"/>
      <c r="D6" s="1194" t="s">
        <v>433</v>
      </c>
      <c r="E6" s="1194"/>
      <c r="F6" s="1187"/>
      <c r="G6" s="1187"/>
      <c r="H6" s="1190"/>
    </row>
    <row r="7" spans="1:8" ht="16">
      <c r="A7" s="1198"/>
      <c r="B7" s="1188"/>
      <c r="C7" s="1188"/>
      <c r="D7" s="622" t="s">
        <v>155</v>
      </c>
      <c r="E7" s="622" t="s">
        <v>434</v>
      </c>
      <c r="F7" s="1188"/>
      <c r="G7" s="1188"/>
      <c r="H7" s="1191"/>
    </row>
    <row r="8" spans="1:8" ht="15.75" customHeight="1">
      <c r="A8" s="623">
        <v>1</v>
      </c>
      <c r="B8" s="623">
        <v>2</v>
      </c>
      <c r="C8" s="623">
        <v>3</v>
      </c>
      <c r="D8" s="623">
        <v>4</v>
      </c>
      <c r="E8" s="623">
        <v>5</v>
      </c>
      <c r="F8" s="623">
        <v>6</v>
      </c>
      <c r="G8" s="623">
        <v>7</v>
      </c>
      <c r="H8" s="624">
        <v>8</v>
      </c>
    </row>
    <row r="9" spans="1:8" ht="15.75" customHeight="1">
      <c r="A9" s="625" t="s">
        <v>382</v>
      </c>
      <c r="B9" s="1195" t="s">
        <v>383</v>
      </c>
      <c r="C9" s="1195"/>
      <c r="D9" s="1195"/>
      <c r="E9" s="1195"/>
      <c r="F9" s="1195"/>
      <c r="G9" s="1195"/>
      <c r="H9" s="626"/>
    </row>
    <row r="10" spans="1:8" ht="90" customHeight="1">
      <c r="A10" s="627" t="s">
        <v>384</v>
      </c>
      <c r="B10" s="627" t="s">
        <v>385</v>
      </c>
      <c r="C10" s="627"/>
      <c r="D10" s="628"/>
      <c r="E10" s="628"/>
      <c r="F10" s="627"/>
      <c r="G10" s="629"/>
      <c r="H10" s="630"/>
    </row>
    <row r="11" spans="1:8" ht="74.150000000000006" customHeight="1">
      <c r="A11" s="627" t="s">
        <v>384</v>
      </c>
      <c r="B11" s="627" t="s">
        <v>386</v>
      </c>
      <c r="C11" s="627"/>
      <c r="D11" s="628"/>
      <c r="E11" s="628"/>
      <c r="F11" s="627"/>
      <c r="G11" s="629"/>
      <c r="H11" s="630"/>
    </row>
    <row r="12" spans="1:8" ht="15.75" customHeight="1">
      <c r="A12" s="631"/>
      <c r="B12" s="631"/>
      <c r="C12" s="631"/>
      <c r="D12" s="632"/>
      <c r="E12" s="631"/>
      <c r="F12" s="631"/>
      <c r="G12" s="633"/>
      <c r="H12" s="634"/>
    </row>
    <row r="13" spans="1:8" ht="64">
      <c r="A13" s="635" t="s">
        <v>387</v>
      </c>
      <c r="B13" s="635" t="s">
        <v>388</v>
      </c>
      <c r="C13" s="635" t="s">
        <v>389</v>
      </c>
      <c r="D13" s="636"/>
      <c r="E13" s="636"/>
      <c r="F13" s="635"/>
      <c r="G13" s="633"/>
      <c r="H13" s="634"/>
    </row>
    <row r="14" spans="1:8" s="639" customFormat="1" ht="147.75" customHeight="1">
      <c r="A14" s="631"/>
      <c r="B14" s="631" t="s">
        <v>135</v>
      </c>
      <c r="C14" s="631" t="s">
        <v>390</v>
      </c>
      <c r="D14" s="632">
        <v>100</v>
      </c>
      <c r="E14" s="686" t="e">
        <f>#REF!</f>
        <v>#REF!</v>
      </c>
      <c r="F14" s="631" t="s">
        <v>391</v>
      </c>
      <c r="G14" s="637" t="s">
        <v>408</v>
      </c>
      <c r="H14" s="638" t="s">
        <v>409</v>
      </c>
    </row>
    <row r="15" spans="1:8" s="639" customFormat="1" ht="156.75" customHeight="1">
      <c r="A15" s="631"/>
      <c r="B15" s="631" t="s">
        <v>137</v>
      </c>
      <c r="C15" s="631" t="s">
        <v>392</v>
      </c>
      <c r="D15" s="632">
        <v>100</v>
      </c>
      <c r="E15" s="686" t="e">
        <f>#REF!</f>
        <v>#REF!</v>
      </c>
      <c r="F15" s="631" t="s">
        <v>391</v>
      </c>
      <c r="G15" s="637" t="s">
        <v>393</v>
      </c>
      <c r="H15" s="638" t="s">
        <v>394</v>
      </c>
    </row>
    <row r="16" spans="1:8" s="639" customFormat="1" ht="169.5" customHeight="1">
      <c r="A16" s="631"/>
      <c r="B16" s="631" t="s">
        <v>51</v>
      </c>
      <c r="C16" s="631" t="s">
        <v>395</v>
      </c>
      <c r="D16" s="632">
        <v>100</v>
      </c>
      <c r="E16" s="686" t="e">
        <f>#REF!</f>
        <v>#REF!</v>
      </c>
      <c r="F16" s="631" t="s">
        <v>391</v>
      </c>
      <c r="G16" s="640" t="s">
        <v>396</v>
      </c>
      <c r="H16" s="638" t="s">
        <v>397</v>
      </c>
    </row>
    <row r="17" spans="1:10" s="639" customFormat="1" ht="107.25" customHeight="1">
      <c r="A17" s="631"/>
      <c r="B17" s="631" t="s">
        <v>55</v>
      </c>
      <c r="C17" s="631" t="s">
        <v>398</v>
      </c>
      <c r="D17" s="632">
        <v>100</v>
      </c>
      <c r="E17" s="641" t="e">
        <f>#REF!</f>
        <v>#REF!</v>
      </c>
      <c r="F17" s="631" t="s">
        <v>391</v>
      </c>
      <c r="G17" s="637" t="s">
        <v>399</v>
      </c>
      <c r="H17" s="638" t="s">
        <v>397</v>
      </c>
    </row>
    <row r="18" spans="1:10" s="639" customFormat="1" ht="107.25" customHeight="1">
      <c r="A18" s="631"/>
      <c r="B18" s="631" t="s">
        <v>59</v>
      </c>
      <c r="C18" s="631" t="s">
        <v>400</v>
      </c>
      <c r="D18" s="632">
        <v>100</v>
      </c>
      <c r="E18" s="686" t="e">
        <f>#REF!</f>
        <v>#REF!</v>
      </c>
      <c r="F18" s="631" t="s">
        <v>391</v>
      </c>
      <c r="G18" s="637" t="s">
        <v>401</v>
      </c>
      <c r="H18" s="638" t="s">
        <v>397</v>
      </c>
    </row>
    <row r="19" spans="1:10" ht="75" customHeight="1">
      <c r="A19" s="627" t="s">
        <v>384</v>
      </c>
      <c r="B19" s="642" t="s">
        <v>386</v>
      </c>
      <c r="C19" s="643"/>
      <c r="D19" s="644"/>
      <c r="E19" s="644"/>
      <c r="F19" s="645"/>
      <c r="G19" s="646"/>
      <c r="H19" s="647"/>
    </row>
    <row r="20" spans="1:10" ht="69.75" customHeight="1">
      <c r="A20" s="635" t="s">
        <v>387</v>
      </c>
      <c r="B20" s="648" t="s">
        <v>402</v>
      </c>
      <c r="C20" s="649"/>
      <c r="D20" s="650"/>
      <c r="E20" s="650"/>
      <c r="F20" s="631"/>
      <c r="G20" s="651"/>
      <c r="H20" s="652"/>
      <c r="I20" s="653"/>
    </row>
    <row r="21" spans="1:10" s="639" customFormat="1" ht="115.5" customHeight="1">
      <c r="A21" s="631"/>
      <c r="B21" s="631" t="s">
        <v>99</v>
      </c>
      <c r="C21" s="631" t="s">
        <v>403</v>
      </c>
      <c r="D21" s="632">
        <v>100</v>
      </c>
      <c r="E21" s="686" t="e">
        <f>#REF!</f>
        <v>#REF!</v>
      </c>
      <c r="F21" s="631" t="s">
        <v>391</v>
      </c>
      <c r="G21" s="654" t="s">
        <v>404</v>
      </c>
      <c r="H21" s="654"/>
    </row>
    <row r="22" spans="1:10" ht="16">
      <c r="A22" s="655"/>
      <c r="B22" s="655"/>
      <c r="C22" s="655"/>
      <c r="D22" s="656"/>
      <c r="E22" s="656"/>
      <c r="F22" s="655"/>
      <c r="G22" s="657"/>
      <c r="H22" s="658"/>
    </row>
    <row r="23" spans="1:10">
      <c r="G23" s="1059" t="s">
        <v>425</v>
      </c>
      <c r="H23" s="1059"/>
      <c r="I23" s="1059"/>
      <c r="J23" s="681"/>
    </row>
    <row r="24" spans="1:10">
      <c r="G24" s="1057" t="s">
        <v>374</v>
      </c>
      <c r="H24" s="1057"/>
      <c r="I24" s="1057"/>
      <c r="J24" s="681"/>
    </row>
    <row r="25" spans="1:10">
      <c r="G25" s="681"/>
      <c r="H25" s="681" t="s">
        <v>226</v>
      </c>
      <c r="I25" s="681"/>
      <c r="J25" s="681"/>
    </row>
    <row r="26" spans="1:10">
      <c r="G26" s="681"/>
      <c r="H26" s="681"/>
      <c r="I26" s="681"/>
      <c r="J26" s="681"/>
    </row>
    <row r="27" spans="1:10">
      <c r="G27" s="681"/>
      <c r="H27" s="681"/>
      <c r="I27" s="681"/>
      <c r="J27" s="681"/>
    </row>
    <row r="28" spans="1:10">
      <c r="G28" s="1058" t="s">
        <v>411</v>
      </c>
      <c r="H28" s="1058"/>
      <c r="I28" s="1058"/>
      <c r="J28" s="1058"/>
    </row>
    <row r="29" spans="1:10">
      <c r="G29" s="1059" t="s">
        <v>412</v>
      </c>
      <c r="H29" s="1059"/>
      <c r="I29" s="1059"/>
      <c r="J29" s="1059"/>
    </row>
    <row r="30" spans="1:10">
      <c r="G30" s="10"/>
      <c r="H30" s="10"/>
      <c r="I30" s="10"/>
      <c r="J30" s="10"/>
    </row>
    <row r="31" spans="1:10" ht="15.5">
      <c r="G31" s="659"/>
    </row>
  </sheetData>
  <mergeCells count="15">
    <mergeCell ref="G29:J29"/>
    <mergeCell ref="G4:G7"/>
    <mergeCell ref="H4:H7"/>
    <mergeCell ref="A1:H1"/>
    <mergeCell ref="A2:H2"/>
    <mergeCell ref="G23:I23"/>
    <mergeCell ref="G24:I24"/>
    <mergeCell ref="G28:J28"/>
    <mergeCell ref="D6:E6"/>
    <mergeCell ref="B9:G9"/>
    <mergeCell ref="A4:A7"/>
    <mergeCell ref="B4:B7"/>
    <mergeCell ref="C4:C7"/>
    <mergeCell ref="D4:E5"/>
    <mergeCell ref="F4:F7"/>
  </mergeCells>
  <pageMargins left="0.75" right="0.25" top="0.75" bottom="0.75" header="0.3" footer="0.3"/>
  <pageSetup paperSize="5" scale="75"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Lembar kerja</vt:lpstr>
      </vt:variant>
      <vt:variant>
        <vt:i4>6</vt:i4>
      </vt:variant>
      <vt:variant>
        <vt:lpstr>Rentang Bernama</vt:lpstr>
      </vt:variant>
      <vt:variant>
        <vt:i4>1</vt:i4>
      </vt:variant>
    </vt:vector>
  </HeadingPairs>
  <TitlesOfParts>
    <vt:vector size="7" baseType="lpstr">
      <vt:lpstr>FORMAT 1</vt:lpstr>
      <vt:lpstr>FORMAT 3b </vt:lpstr>
      <vt:lpstr>FORMAT 7 </vt:lpstr>
      <vt:lpstr>FORMAT 6</vt:lpstr>
      <vt:lpstr>FORMAT 8</vt:lpstr>
      <vt:lpstr>Format 9</vt:lpstr>
      <vt:lpstr>'FORMAT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Nurul Febriani Adhil</cp:lastModifiedBy>
  <cp:lastPrinted>2025-06-02T02:14:31Z</cp:lastPrinted>
  <dcterms:created xsi:type="dcterms:W3CDTF">2022-07-28T21:32:47Z</dcterms:created>
  <dcterms:modified xsi:type="dcterms:W3CDTF">2025-07-08T02:45:47Z</dcterms:modified>
</cp:coreProperties>
</file>